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285" activeTab="0"/>
  </bookViews>
  <sheets>
    <sheet name="дод1" sheetId="1" r:id="rId1"/>
  </sheets>
  <definedNames>
    <definedName name="_xlnm.Print_Titles" localSheetId="0">'дод1'!$9:$9</definedName>
  </definedNames>
  <calcPr fullCalcOnLoad="1"/>
</workbook>
</file>

<file path=xl/sharedStrings.xml><?xml version="1.0" encoding="utf-8"?>
<sst xmlns="http://schemas.openxmlformats.org/spreadsheetml/2006/main" count="86" uniqueCount="86">
  <si>
    <t>Освіта</t>
  </si>
  <si>
    <t>Інші видатки</t>
  </si>
  <si>
    <t>Фізична культура і спорт</t>
  </si>
  <si>
    <t>Резервний фонд</t>
  </si>
  <si>
    <t>070000</t>
  </si>
  <si>
    <t>090000</t>
  </si>
  <si>
    <t>100000</t>
  </si>
  <si>
    <t>110000</t>
  </si>
  <si>
    <t>120000</t>
  </si>
  <si>
    <t>130000</t>
  </si>
  <si>
    <t>250000</t>
  </si>
  <si>
    <t>Благоустрій міста</t>
  </si>
  <si>
    <t>250404</t>
  </si>
  <si>
    <t>Культура і мистецтво</t>
  </si>
  <si>
    <t>Видатки, не віднесені до основних груп - всього, з них:</t>
  </si>
  <si>
    <t>170000</t>
  </si>
  <si>
    <t>КФК</t>
  </si>
  <si>
    <t>170102</t>
  </si>
  <si>
    <t>010116</t>
  </si>
  <si>
    <t>Органи місцевого самоврядування</t>
  </si>
  <si>
    <t xml:space="preserve"> </t>
  </si>
  <si>
    <t>І.Доходна частина</t>
  </si>
  <si>
    <t>Показник</t>
  </si>
  <si>
    <t>Дотація вирівнювання</t>
  </si>
  <si>
    <t>Всього дотації:</t>
  </si>
  <si>
    <t>Разом доходів по І кошику</t>
  </si>
  <si>
    <t>Разом доходів по ІІ кошику</t>
  </si>
  <si>
    <t>Разом власних доходів</t>
  </si>
  <si>
    <t xml:space="preserve">Державне мито </t>
  </si>
  <si>
    <t>Фіксований сільськогосподарський податок</t>
  </si>
  <si>
    <t>Субвенції загального фонду - всього, з них:</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</si>
  <si>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оплату електроенергії, природнго газу, послуг тепло-, водопостачання, квартирної плати, вивозу сміття </t>
  </si>
  <si>
    <t xml:space="preserve"> - на надання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з послуг зв"язку та інших передбаченних законодавством пільг та компенсацію за пільговий проїзд окремих категорій громадян</t>
  </si>
  <si>
    <t xml:space="preserve"> - на надання передбачених чинним законодавством пільг ветеранам війниі праці, ветеранам військової служби та органів внутрішніх справ, реабілітованим громадянам, які стали інвалідами внаслідок репресій або єпенсіонерами, громадянам, які постраждали внаслідок аварії на ЧАЕС та житлових субсидій населенню на придбання твердого та рідкого пічного побутового палива та скрапленого газу</t>
  </si>
  <si>
    <t xml:space="preserve">Плата за землю </t>
  </si>
  <si>
    <t>Місцеві податки і збори</t>
  </si>
  <si>
    <t>Житлово-комунальне господарство-всього, з них:</t>
  </si>
  <si>
    <t>Засоби масової інформації</t>
  </si>
  <si>
    <t>Транспорт, дорожне господарство, зв"язок, телекомунікації - всього, з них:</t>
  </si>
  <si>
    <t>Оборотна касова готівка</t>
  </si>
  <si>
    <t>170302</t>
  </si>
  <si>
    <t>Всього видатків загального фонду</t>
  </si>
  <si>
    <t>% викон. до плану на рік</t>
  </si>
  <si>
    <t xml:space="preserve">Разом доходів по загальному фонду </t>
  </si>
  <si>
    <t>по загальному фонду</t>
  </si>
  <si>
    <t>Профіцит (+)/дефіцит (-) бюджету</t>
  </si>
  <si>
    <t>Додаток 1</t>
  </si>
  <si>
    <t>Податок  на прибуток підприємств</t>
  </si>
  <si>
    <t>План на рік</t>
  </si>
  <si>
    <t>Разом видатків загального фонду</t>
  </si>
  <si>
    <t>Плата за оренду комунального майна</t>
  </si>
  <si>
    <t>ІІ.Видаткова частина</t>
  </si>
  <si>
    <t xml:space="preserve">               Грн.</t>
  </si>
  <si>
    <t>Компенсаційні виплати на пільговий  проїзд  окремих категорій громадян на автомобільному транспорті</t>
  </si>
  <si>
    <t>Компенсаційні виплати на пільговий  проїзд  окремих категорій громадян на залізничному транспорті</t>
  </si>
  <si>
    <t>Додаткова дотація з державного бюджету місцевим бюджетам на зменшення диспропорцій по фактичнй мережі</t>
  </si>
  <si>
    <t>Секретар міської ради                                            Степанишин О.Д.</t>
  </si>
  <si>
    <t>210000</t>
  </si>
  <si>
    <t xml:space="preserve"> - на виплату допомоги сім"ям з дітьми, малозабезпеченим сім"ям та інвалідам з дитинства і дітям-інвалідам</t>
  </si>
  <si>
    <t xml:space="preserve">"Про затвердження звіту про виконання  </t>
  </si>
  <si>
    <t>Частина прибутку (доходу) господарський організацій (які належать до комунальної власності)</t>
  </si>
  <si>
    <t xml:space="preserve"> - інші субвенції </t>
  </si>
  <si>
    <t>Інші надходження</t>
  </si>
  <si>
    <t>% викон. до плану на звітний період</t>
  </si>
  <si>
    <t xml:space="preserve"> - на виплату державної допомоги на  дітей-сиріт та дітей, позбавлених батьківського піклування, грошового забезпечення батькам - вихователям і прийомни батькам за надання соціальних послуг у дитячих будинках сімейного типу та прийомних сім"ях</t>
  </si>
  <si>
    <t>Запобігання та ліквідація надзвичайних ситуацій та наслідків стихійного лиха</t>
  </si>
  <si>
    <t>Адміністративні штрафи та інші надходження</t>
  </si>
  <si>
    <t xml:space="preserve">Штрафні санкції </t>
  </si>
  <si>
    <t>Надходження коштів від реалізації безхазяйного майна</t>
  </si>
  <si>
    <t>Субвенція на проведення видатків місцевих бюджетів, що не враховуються при визначенні обсягу міжбюджетних трансфертів</t>
  </si>
  <si>
    <t>250352</t>
  </si>
  <si>
    <t>Реєстраційний збір за проведення державної реєстрації</t>
  </si>
  <si>
    <t>Податок на доходи фізичних осіб</t>
  </si>
  <si>
    <t>до рішення  сесії міської ради</t>
  </si>
  <si>
    <t>План на 1 квартал</t>
  </si>
  <si>
    <t>Виконано за 1 квартал</t>
  </si>
  <si>
    <t>Всього доходів І кошику</t>
  </si>
  <si>
    <t>Комунальний податок</t>
  </si>
  <si>
    <t>Соціальний захист та соціальне забезпечення - всього,</t>
  </si>
  <si>
    <t>бюджету міста за 1 квартал 2013 року"</t>
  </si>
  <si>
    <t>250403</t>
  </si>
  <si>
    <t>Видатки на покриття інших заборгованостей, що виникли у попередні роки</t>
  </si>
  <si>
    <t>Звіт про виконання бюджету міста за 1 квартал 2013 року</t>
  </si>
  <si>
    <t>Інші додаткові дотації</t>
  </si>
  <si>
    <t>Авансові внески з податку на прибуток підприємств та фінансових установ комунальної власності</t>
  </si>
  <si>
    <t>від 30 травня 2013 року № 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</si>
</sst>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00"/>
    <numFmt numFmtId="175" formatCode="0.00000"/>
    <numFmt numFmtId="176" formatCode="0.0000"/>
  </numFmts>
  <fonts count="20">
    <font>
      <sz val="12"/>
      <name val="Times New Roman"/>
      <family val="0"/>
    </font>
    <font>
      <sz val="11"/>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xf>
    <xf numFmtId="0" fontId="2" fillId="0" borderId="13" xfId="0" applyFont="1" applyBorder="1" applyAlignment="1">
      <alignment/>
    </xf>
    <xf numFmtId="173" fontId="1" fillId="0" borderId="14" xfId="0" applyNumberFormat="1" applyFont="1" applyBorder="1" applyAlignment="1">
      <alignment horizontal="right"/>
    </xf>
    <xf numFmtId="0" fontId="1" fillId="0" borderId="15" xfId="0" applyFont="1" applyBorder="1" applyAlignment="1">
      <alignment/>
    </xf>
    <xf numFmtId="0" fontId="1" fillId="0" borderId="16" xfId="0" applyFont="1" applyBorder="1" applyAlignment="1">
      <alignment horizontal="center"/>
    </xf>
    <xf numFmtId="0" fontId="1" fillId="0" borderId="16" xfId="0" applyFont="1" applyBorder="1" applyAlignment="1">
      <alignment/>
    </xf>
    <xf numFmtId="172" fontId="1" fillId="0" borderId="16" xfId="0" applyNumberFormat="1" applyFont="1" applyBorder="1" applyAlignment="1">
      <alignment horizontal="center"/>
    </xf>
    <xf numFmtId="172" fontId="1" fillId="0" borderId="13" xfId="0" applyNumberFormat="1" applyFont="1" applyBorder="1" applyAlignment="1">
      <alignment horizontal="center"/>
    </xf>
    <xf numFmtId="0" fontId="1" fillId="0" borderId="13" xfId="0" applyFont="1" applyBorder="1" applyAlignment="1">
      <alignment vertical="top" wrapText="1"/>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7" xfId="0" applyFont="1" applyBorder="1" applyAlignment="1">
      <alignment horizontal="center"/>
    </xf>
    <xf numFmtId="0" fontId="2" fillId="0" borderId="13" xfId="0" applyFont="1" applyBorder="1" applyAlignment="1">
      <alignment horizontal="left"/>
    </xf>
    <xf numFmtId="172" fontId="2" fillId="0" borderId="13" xfId="0" applyNumberFormat="1" applyFont="1" applyBorder="1" applyAlignment="1">
      <alignment horizontal="center"/>
    </xf>
    <xf numFmtId="0" fontId="1" fillId="0" borderId="13" xfId="0" applyFont="1" applyBorder="1" applyAlignment="1">
      <alignment horizontal="center" vertical="top"/>
    </xf>
    <xf numFmtId="49" fontId="1" fillId="0" borderId="12" xfId="0" applyNumberFormat="1" applyFont="1" applyBorder="1" applyAlignment="1">
      <alignment horizontal="center" vertical="top" wrapText="1"/>
    </xf>
    <xf numFmtId="0" fontId="1" fillId="0" borderId="13" xfId="0"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0" xfId="0" applyFont="1" applyAlignment="1">
      <alignment vertical="top"/>
    </xf>
    <xf numFmtId="172" fontId="1" fillId="0" borderId="13" xfId="0" applyNumberFormat="1" applyFont="1" applyBorder="1" applyAlignment="1">
      <alignment horizontal="center" vertical="top" wrapText="1"/>
    </xf>
    <xf numFmtId="0" fontId="2" fillId="0" borderId="13" xfId="0" applyFont="1" applyBorder="1" applyAlignment="1">
      <alignment vertical="top" wrapText="1"/>
    </xf>
    <xf numFmtId="172" fontId="2" fillId="0" borderId="13"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1" fillId="0" borderId="0" xfId="0" applyFont="1" applyAlignment="1">
      <alignment horizontal="center" vertical="top"/>
    </xf>
    <xf numFmtId="173" fontId="1" fillId="0" borderId="0" xfId="0" applyNumberFormat="1" applyFont="1" applyAlignment="1">
      <alignment horizontal="center" vertical="top"/>
    </xf>
    <xf numFmtId="172" fontId="1" fillId="0" borderId="0" xfId="0" applyNumberFormat="1"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172" fontId="1" fillId="0" borderId="0" xfId="0" applyNumberFormat="1" applyFont="1" applyAlignment="1">
      <alignment horizontal="center"/>
    </xf>
    <xf numFmtId="172" fontId="1" fillId="0" borderId="13" xfId="0" applyNumberFormat="1" applyFont="1" applyBorder="1" applyAlignment="1">
      <alignment horizontal="center" vertical="center"/>
    </xf>
    <xf numFmtId="49" fontId="2" fillId="0" borderId="13" xfId="0" applyNumberFormat="1"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alignment horizontal="center"/>
    </xf>
    <xf numFmtId="0" fontId="2" fillId="0" borderId="0" xfId="0" applyFont="1" applyAlignment="1">
      <alignment horizontal="center" vertical="top" wrapText="1"/>
    </xf>
    <xf numFmtId="2" fontId="1" fillId="0" borderId="16" xfId="0" applyNumberFormat="1" applyFont="1" applyBorder="1" applyAlignment="1">
      <alignment horizontal="center"/>
    </xf>
    <xf numFmtId="2" fontId="1" fillId="0" borderId="13" xfId="0" applyNumberFormat="1" applyFont="1" applyBorder="1" applyAlignment="1">
      <alignment horizontal="center"/>
    </xf>
    <xf numFmtId="2" fontId="2" fillId="0" borderId="13" xfId="0" applyNumberFormat="1" applyFont="1" applyBorder="1" applyAlignment="1">
      <alignment horizontal="center"/>
    </xf>
    <xf numFmtId="2" fontId="1" fillId="0" borderId="13"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0" xfId="0" applyNumberFormat="1" applyFont="1" applyAlignment="1">
      <alignment vertical="top"/>
    </xf>
    <xf numFmtId="2" fontId="2" fillId="0" borderId="13" xfId="0" applyNumberFormat="1" applyFont="1" applyBorder="1" applyAlignment="1">
      <alignment horizontal="center" vertical="top" wrapText="1"/>
    </xf>
    <xf numFmtId="2" fontId="2" fillId="0" borderId="13" xfId="0" applyNumberFormat="1" applyFont="1" applyBorder="1" applyAlignment="1" applyProtection="1">
      <alignment horizontal="center" vertical="top" wrapText="1"/>
      <protection locked="0"/>
    </xf>
    <xf numFmtId="2" fontId="2" fillId="0" borderId="15" xfId="0" applyNumberFormat="1" applyFont="1" applyBorder="1" applyAlignment="1">
      <alignment horizontal="center" vertical="top" wrapText="1"/>
    </xf>
    <xf numFmtId="0" fontId="1" fillId="0" borderId="0" xfId="0" applyFont="1" applyAlignment="1">
      <alignment/>
    </xf>
    <xf numFmtId="49" fontId="1" fillId="0" borderId="13" xfId="0" applyNumberFormat="1" applyFont="1" applyBorder="1" applyAlignment="1">
      <alignment vertical="top" wrapText="1"/>
    </xf>
    <xf numFmtId="0" fontId="1" fillId="0" borderId="12" xfId="0" applyFont="1" applyBorder="1" applyAlignment="1">
      <alignment horizontal="center" vertical="top"/>
    </xf>
    <xf numFmtId="172" fontId="1" fillId="0" borderId="13" xfId="0" applyNumberFormat="1" applyFont="1" applyBorder="1" applyAlignment="1">
      <alignment horizontal="center" vertical="top"/>
    </xf>
    <xf numFmtId="0" fontId="1" fillId="0" borderId="14" xfId="0" applyFont="1" applyBorder="1" applyAlignment="1">
      <alignment horizontal="center"/>
    </xf>
    <xf numFmtId="1" fontId="2" fillId="0" borderId="13" xfId="0" applyNumberFormat="1" applyFont="1" applyBorder="1" applyAlignment="1">
      <alignment horizontal="center" vertical="top" wrapText="1"/>
    </xf>
    <xf numFmtId="2" fontId="1" fillId="0" borderId="13" xfId="0" applyNumberFormat="1" applyFont="1" applyBorder="1" applyAlignment="1">
      <alignment horizontal="center" vertical="top"/>
    </xf>
    <xf numFmtId="172" fontId="1" fillId="0" borderId="13" xfId="0" applyNumberFormat="1" applyFont="1" applyBorder="1" applyAlignment="1">
      <alignment horizontal="center" vertical="justify"/>
    </xf>
    <xf numFmtId="2" fontId="1" fillId="0" borderId="13" xfId="0" applyNumberFormat="1" applyFont="1" applyBorder="1" applyAlignment="1">
      <alignment horizontal="center" vertical="justify"/>
    </xf>
    <xf numFmtId="172" fontId="2" fillId="0" borderId="13" xfId="0" applyNumberFormat="1" applyFont="1" applyBorder="1" applyAlignment="1">
      <alignment horizontal="center" vertical="justify"/>
    </xf>
    <xf numFmtId="2" fontId="1" fillId="0" borderId="16" xfId="0" applyNumberFormat="1" applyFont="1" applyBorder="1" applyAlignment="1">
      <alignment horizontal="center" vertical="justify"/>
    </xf>
    <xf numFmtId="2" fontId="1" fillId="0" borderId="0" xfId="0" applyNumberFormat="1" applyFont="1" applyAlignment="1">
      <alignment/>
    </xf>
    <xf numFmtId="0" fontId="1" fillId="0" borderId="10" xfId="0" applyFont="1" applyBorder="1" applyAlignment="1">
      <alignment wrapText="1"/>
    </xf>
    <xf numFmtId="2" fontId="2" fillId="0" borderId="13"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4"/>
  <sheetViews>
    <sheetView tabSelected="1" zoomScalePageLayoutView="0" workbookViewId="0" topLeftCell="A1">
      <pane xSplit="2" ySplit="10" topLeftCell="C41" activePane="bottomRight" state="frozen"/>
      <selection pane="topLeft" activeCell="A1" sqref="A1"/>
      <selection pane="topRight" activeCell="C1" sqref="C1"/>
      <selection pane="bottomLeft" activeCell="A11" sqref="A11"/>
      <selection pane="bottomRight" activeCell="H5" sqref="H5"/>
    </sheetView>
  </sheetViews>
  <sheetFormatPr defaultColWidth="9.00390625" defaultRowHeight="15.75"/>
  <cols>
    <col min="1" max="1" width="11.375" style="1" customWidth="1"/>
    <col min="2" max="2" width="52.875" style="1" customWidth="1"/>
    <col min="3" max="3" width="13.75390625" style="1" customWidth="1"/>
    <col min="4" max="4" width="12.50390625" style="1" customWidth="1"/>
    <col min="5" max="5" width="12.25390625" style="1" customWidth="1"/>
    <col min="6" max="6" width="9.50390625" style="1" customWidth="1"/>
    <col min="7" max="7" width="10.00390625" style="1" customWidth="1"/>
    <col min="8" max="8" width="7.625" style="1" customWidth="1"/>
    <col min="9" max="9" width="11.00390625" style="1" bestFit="1" customWidth="1"/>
    <col min="10" max="11" width="8.75390625" style="1" customWidth="1"/>
    <col min="12" max="12" width="9.50390625" style="1" customWidth="1"/>
    <col min="13" max="16384" width="9.00390625" style="1" customWidth="1"/>
  </cols>
  <sheetData>
    <row r="1" spans="1:3" ht="14.25">
      <c r="A1" s="1" t="s">
        <v>20</v>
      </c>
      <c r="C1" s="1" t="s">
        <v>46</v>
      </c>
    </row>
    <row r="2" ht="14.25">
      <c r="C2" s="1" t="s">
        <v>73</v>
      </c>
    </row>
    <row r="3" ht="14.25">
      <c r="C3" s="1" t="s">
        <v>85</v>
      </c>
    </row>
    <row r="4" ht="14.25">
      <c r="C4" s="1" t="s">
        <v>59</v>
      </c>
    </row>
    <row r="5" ht="14.25">
      <c r="C5" s="1" t="s">
        <v>79</v>
      </c>
    </row>
    <row r="6" spans="1:2" ht="15">
      <c r="A6" s="2"/>
      <c r="B6" s="3" t="s">
        <v>82</v>
      </c>
    </row>
    <row r="7" spans="1:2" ht="15">
      <c r="A7" s="2"/>
      <c r="B7" s="3" t="s">
        <v>44</v>
      </c>
    </row>
    <row r="8" spans="1:5" ht="15">
      <c r="A8" s="2"/>
      <c r="E8" s="1" t="s">
        <v>52</v>
      </c>
    </row>
    <row r="9" spans="1:7" ht="62.25" customHeight="1">
      <c r="A9" s="23" t="s">
        <v>16</v>
      </c>
      <c r="B9" s="4" t="s">
        <v>22</v>
      </c>
      <c r="C9" s="5" t="s">
        <v>48</v>
      </c>
      <c r="D9" s="5" t="s">
        <v>74</v>
      </c>
      <c r="E9" s="6" t="s">
        <v>75</v>
      </c>
      <c r="F9" s="5" t="s">
        <v>42</v>
      </c>
      <c r="G9" s="24" t="s">
        <v>63</v>
      </c>
    </row>
    <row r="10" spans="1:6" ht="13.5" customHeight="1">
      <c r="A10" s="7"/>
      <c r="B10" s="41" t="s">
        <v>21</v>
      </c>
      <c r="C10" s="7"/>
      <c r="D10" s="56"/>
      <c r="E10" s="9"/>
      <c r="F10" s="10"/>
    </row>
    <row r="11" spans="1:7" ht="14.25">
      <c r="A11" s="11">
        <v>11010000</v>
      </c>
      <c r="B11" s="12" t="s">
        <v>72</v>
      </c>
      <c r="C11" s="43">
        <v>38439300</v>
      </c>
      <c r="D11" s="43">
        <v>8072550</v>
      </c>
      <c r="E11" s="43">
        <v>7591447.96</v>
      </c>
      <c r="F11" s="13">
        <f>E11/C11*100</f>
        <v>19.749183674000307</v>
      </c>
      <c r="G11" s="14">
        <f>E11/D11*100</f>
        <v>94.04027178524753</v>
      </c>
    </row>
    <row r="12" spans="1:7" ht="14.25">
      <c r="A12" s="16">
        <v>22010300</v>
      </c>
      <c r="B12" s="15" t="s">
        <v>71</v>
      </c>
      <c r="C12" s="60">
        <v>13000</v>
      </c>
      <c r="D12" s="60">
        <v>3400</v>
      </c>
      <c r="E12" s="60">
        <v>3627.8</v>
      </c>
      <c r="F12" s="59">
        <f aca="true" t="shared" si="0" ref="F12:F41">E12/C12*100</f>
        <v>27.90615384615385</v>
      </c>
      <c r="G12" s="59">
        <f aca="true" t="shared" si="1" ref="G12:G61">E12/D12*100</f>
        <v>106.69999999999999</v>
      </c>
    </row>
    <row r="13" spans="1:7" ht="14.25">
      <c r="A13" s="16">
        <v>22090000</v>
      </c>
      <c r="B13" s="17" t="s">
        <v>28</v>
      </c>
      <c r="C13" s="44">
        <v>57000</v>
      </c>
      <c r="D13" s="44">
        <v>14250</v>
      </c>
      <c r="E13" s="44">
        <v>11840.28</v>
      </c>
      <c r="F13" s="14">
        <f t="shared" si="0"/>
        <v>20.77242105263158</v>
      </c>
      <c r="G13" s="14">
        <f t="shared" si="1"/>
        <v>83.08968421052631</v>
      </c>
    </row>
    <row r="14" spans="1:7" ht="15">
      <c r="A14" s="19"/>
      <c r="B14" s="20" t="s">
        <v>76</v>
      </c>
      <c r="C14" s="45">
        <f>SUM(C11:C13)</f>
        <v>38509300</v>
      </c>
      <c r="D14" s="45">
        <f>SUM(D11:D13)</f>
        <v>8090200</v>
      </c>
      <c r="E14" s="45">
        <f>SUM(E11:E13)</f>
        <v>7606916.04</v>
      </c>
      <c r="F14" s="21">
        <f t="shared" si="0"/>
        <v>19.753451867470975</v>
      </c>
      <c r="G14" s="21">
        <f t="shared" si="1"/>
        <v>94.02630392326519</v>
      </c>
    </row>
    <row r="15" spans="1:7" ht="13.5" customHeight="1">
      <c r="A15" s="7">
        <v>41020100</v>
      </c>
      <c r="B15" s="17" t="s">
        <v>23</v>
      </c>
      <c r="C15" s="44">
        <v>30717300</v>
      </c>
      <c r="D15" s="44">
        <v>7679400</v>
      </c>
      <c r="E15" s="44">
        <v>6881725.68</v>
      </c>
      <c r="F15" s="14">
        <f t="shared" si="0"/>
        <v>22.403419831821157</v>
      </c>
      <c r="G15" s="14">
        <f t="shared" si="1"/>
        <v>89.61280412532228</v>
      </c>
    </row>
    <row r="16" spans="1:7" ht="31.5" customHeight="1" hidden="1">
      <c r="A16" s="54">
        <v>41020600</v>
      </c>
      <c r="B16" s="53" t="s">
        <v>55</v>
      </c>
      <c r="C16" s="60">
        <v>0</v>
      </c>
      <c r="D16" s="60">
        <v>0</v>
      </c>
      <c r="E16" s="60">
        <v>0</v>
      </c>
      <c r="F16" s="55" t="e">
        <f t="shared" si="0"/>
        <v>#DIV/0!</v>
      </c>
      <c r="G16" s="59" t="e">
        <f t="shared" si="1"/>
        <v>#DIV/0!</v>
      </c>
    </row>
    <row r="17" spans="1:7" ht="18.75" customHeight="1">
      <c r="A17" s="54">
        <v>41020900</v>
      </c>
      <c r="B17" s="53" t="s">
        <v>83</v>
      </c>
      <c r="C17" s="60">
        <v>251359</v>
      </c>
      <c r="D17" s="60">
        <v>62838</v>
      </c>
      <c r="E17" s="60">
        <v>62838</v>
      </c>
      <c r="F17" s="55">
        <f>E17/C17*100</f>
        <v>24.99930378462677</v>
      </c>
      <c r="G17" s="59">
        <f>E17/D17*100</f>
        <v>100</v>
      </c>
    </row>
    <row r="18" spans="1:7" ht="15">
      <c r="A18" s="7"/>
      <c r="B18" s="8" t="s">
        <v>24</v>
      </c>
      <c r="C18" s="45">
        <f>SUM(C15:C17)</f>
        <v>30968659</v>
      </c>
      <c r="D18" s="45">
        <f>SUM(D15:D17)</f>
        <v>7742238</v>
      </c>
      <c r="E18" s="45">
        <f>SUM(E15:E17)</f>
        <v>6944563.68</v>
      </c>
      <c r="F18" s="21">
        <f t="shared" si="0"/>
        <v>22.424489481446386</v>
      </c>
      <c r="G18" s="21">
        <f t="shared" si="1"/>
        <v>89.69710928545467</v>
      </c>
    </row>
    <row r="19" spans="1:7" ht="15">
      <c r="A19" s="7"/>
      <c r="B19" s="8" t="s">
        <v>25</v>
      </c>
      <c r="C19" s="45">
        <f>C18+C14</f>
        <v>69477959</v>
      </c>
      <c r="D19" s="45">
        <f>D18+D14</f>
        <v>15832438</v>
      </c>
      <c r="E19" s="45">
        <f>E18+E14</f>
        <v>14551479.719999999</v>
      </c>
      <c r="F19" s="21">
        <f t="shared" si="0"/>
        <v>20.94402301023264</v>
      </c>
      <c r="G19" s="21">
        <f t="shared" si="1"/>
        <v>91.90927967000407</v>
      </c>
    </row>
    <row r="20" spans="1:7" ht="14.25">
      <c r="A20" s="7">
        <v>13050000</v>
      </c>
      <c r="B20" s="17" t="s">
        <v>34</v>
      </c>
      <c r="C20" s="44">
        <v>4433800</v>
      </c>
      <c r="D20" s="44">
        <v>996000</v>
      </c>
      <c r="E20" s="44">
        <v>1227228.23</v>
      </c>
      <c r="F20" s="14">
        <f t="shared" si="0"/>
        <v>27.678926203256797</v>
      </c>
      <c r="G20" s="14">
        <f t="shared" si="1"/>
        <v>123.21568574297189</v>
      </c>
    </row>
    <row r="21" spans="1:7" ht="14.25">
      <c r="A21" s="7">
        <v>11020000</v>
      </c>
      <c r="B21" s="15" t="s">
        <v>47</v>
      </c>
      <c r="C21" s="44">
        <v>50000</v>
      </c>
      <c r="D21" s="44">
        <v>7000</v>
      </c>
      <c r="E21" s="44">
        <v>143804</v>
      </c>
      <c r="F21" s="14">
        <f t="shared" si="0"/>
        <v>287.608</v>
      </c>
      <c r="G21" s="14">
        <f t="shared" si="1"/>
        <v>2054.342857142857</v>
      </c>
    </row>
    <row r="22" spans="1:7" ht="28.5">
      <c r="A22" s="7">
        <v>11232010</v>
      </c>
      <c r="B22" s="15" t="s">
        <v>84</v>
      </c>
      <c r="C22" s="44">
        <v>0</v>
      </c>
      <c r="D22" s="44">
        <v>0</v>
      </c>
      <c r="E22" s="44">
        <v>27980</v>
      </c>
      <c r="F22" s="14"/>
      <c r="G22" s="14"/>
    </row>
    <row r="23" spans="1:7" ht="14.25">
      <c r="A23" s="7">
        <v>18000000</v>
      </c>
      <c r="B23" s="17" t="s">
        <v>35</v>
      </c>
      <c r="C23" s="44">
        <v>326500</v>
      </c>
      <c r="D23" s="44">
        <v>75450</v>
      </c>
      <c r="E23" s="44">
        <v>88274</v>
      </c>
      <c r="F23" s="14">
        <f t="shared" si="0"/>
        <v>27.0364471669219</v>
      </c>
      <c r="G23" s="14">
        <f t="shared" si="1"/>
        <v>116.99668654738238</v>
      </c>
    </row>
    <row r="24" spans="1:7" ht="15" customHeight="1">
      <c r="A24" s="7">
        <v>19040100</v>
      </c>
      <c r="B24" s="17" t="s">
        <v>29</v>
      </c>
      <c r="C24" s="44">
        <v>5000</v>
      </c>
      <c r="D24" s="44">
        <v>830</v>
      </c>
      <c r="E24" s="44">
        <v>824.8</v>
      </c>
      <c r="F24" s="14">
        <f t="shared" si="0"/>
        <v>16.496</v>
      </c>
      <c r="G24" s="14">
        <f t="shared" si="1"/>
        <v>99.3734939759036</v>
      </c>
    </row>
    <row r="25" spans="1:7" ht="15" customHeight="1">
      <c r="A25" s="7">
        <v>22080400</v>
      </c>
      <c r="B25" s="17" t="s">
        <v>50</v>
      </c>
      <c r="C25" s="43">
        <v>78161</v>
      </c>
      <c r="D25" s="43">
        <v>13245</v>
      </c>
      <c r="E25" s="43">
        <v>19587.88</v>
      </c>
      <c r="F25" s="14">
        <f t="shared" si="0"/>
        <v>25.060938319622316</v>
      </c>
      <c r="G25" s="14">
        <f t="shared" si="1"/>
        <v>147.8888637221593</v>
      </c>
    </row>
    <row r="26" spans="1:7" ht="28.5">
      <c r="A26" s="7">
        <v>21010300</v>
      </c>
      <c r="B26" s="53" t="s">
        <v>60</v>
      </c>
      <c r="C26" s="62">
        <v>20000</v>
      </c>
      <c r="D26" s="62">
        <v>1000</v>
      </c>
      <c r="E26" s="62">
        <v>7748</v>
      </c>
      <c r="F26" s="59">
        <f t="shared" si="0"/>
        <v>38.74</v>
      </c>
      <c r="G26" s="59">
        <f t="shared" si="1"/>
        <v>774.8000000000001</v>
      </c>
    </row>
    <row r="27" spans="1:7" ht="14.25" hidden="1">
      <c r="A27" s="16">
        <v>21080900</v>
      </c>
      <c r="B27" s="18" t="s">
        <v>67</v>
      </c>
      <c r="C27" s="62">
        <v>0</v>
      </c>
      <c r="D27" s="62">
        <v>0</v>
      </c>
      <c r="E27" s="62"/>
      <c r="F27" s="59" t="e">
        <f>E27/C27*100</f>
        <v>#DIV/0!</v>
      </c>
      <c r="G27" s="59" t="e">
        <f>E27/D27*100</f>
        <v>#DIV/0!</v>
      </c>
    </row>
    <row r="28" spans="1:7" ht="14.25">
      <c r="A28" s="16">
        <v>21081100</v>
      </c>
      <c r="B28" s="18" t="s">
        <v>66</v>
      </c>
      <c r="C28" s="62">
        <v>12000</v>
      </c>
      <c r="D28" s="62">
        <v>3000</v>
      </c>
      <c r="E28" s="62">
        <v>1547</v>
      </c>
      <c r="F28" s="59">
        <f>E28/C28*100</f>
        <v>12.891666666666667</v>
      </c>
      <c r="G28" s="59">
        <f>E28/D28*100</f>
        <v>51.56666666666667</v>
      </c>
    </row>
    <row r="29" spans="1:7" ht="14.25">
      <c r="A29" s="7">
        <v>24060300</v>
      </c>
      <c r="B29" s="18" t="s">
        <v>62</v>
      </c>
      <c r="C29" s="43">
        <v>72839</v>
      </c>
      <c r="D29" s="43">
        <v>18000</v>
      </c>
      <c r="E29" s="43">
        <v>22300.42</v>
      </c>
      <c r="F29" s="59">
        <f>E29/C29*100</f>
        <v>30.616043603014866</v>
      </c>
      <c r="G29" s="59">
        <f>E29/D29*100</f>
        <v>123.89122222222223</v>
      </c>
    </row>
    <row r="30" spans="1:7" ht="14.25">
      <c r="A30" s="7">
        <v>16010200</v>
      </c>
      <c r="B30" s="64" t="s">
        <v>77</v>
      </c>
      <c r="C30" s="43">
        <v>0</v>
      </c>
      <c r="D30" s="43">
        <v>0</v>
      </c>
      <c r="E30" s="43">
        <v>35.7</v>
      </c>
      <c r="F30" s="59" t="e">
        <f>E30/C30*100</f>
        <v>#DIV/0!</v>
      </c>
      <c r="G30" s="59" t="e">
        <f>E30/D30*100</f>
        <v>#DIV/0!</v>
      </c>
    </row>
    <row r="31" spans="1:7" ht="14.25">
      <c r="A31" s="7">
        <v>31010200</v>
      </c>
      <c r="B31" s="18" t="s">
        <v>68</v>
      </c>
      <c r="C31" s="43">
        <v>2500</v>
      </c>
      <c r="D31" s="43">
        <v>300</v>
      </c>
      <c r="E31" s="43">
        <v>100</v>
      </c>
      <c r="F31" s="59">
        <f>E31/C31*100</f>
        <v>4</v>
      </c>
      <c r="G31" s="59">
        <f>E31/D31*100</f>
        <v>33.33333333333333</v>
      </c>
    </row>
    <row r="32" spans="1:7" ht="15">
      <c r="A32" s="7"/>
      <c r="B32" s="8" t="s">
        <v>26</v>
      </c>
      <c r="C32" s="45">
        <f>SUM(C20:C31)</f>
        <v>5000800</v>
      </c>
      <c r="D32" s="45">
        <f>SUM(D20:D31)</f>
        <v>1114825</v>
      </c>
      <c r="E32" s="45">
        <f>SUM(E20:E31)</f>
        <v>1539430.0299999998</v>
      </c>
      <c r="F32" s="21">
        <f t="shared" si="0"/>
        <v>30.783675211966084</v>
      </c>
      <c r="G32" s="21">
        <f t="shared" si="1"/>
        <v>138.08714641311414</v>
      </c>
    </row>
    <row r="33" spans="1:9" ht="15">
      <c r="A33" s="7"/>
      <c r="B33" s="8" t="s">
        <v>27</v>
      </c>
      <c r="C33" s="45">
        <f>+C32+C14</f>
        <v>43510100</v>
      </c>
      <c r="D33" s="45">
        <f>+D32+D14</f>
        <v>9205025</v>
      </c>
      <c r="E33" s="45">
        <f>+E32+E14</f>
        <v>9146346.07</v>
      </c>
      <c r="F33" s="21">
        <f t="shared" si="0"/>
        <v>21.021202134676777</v>
      </c>
      <c r="G33" s="21">
        <f t="shared" si="1"/>
        <v>99.36253372478619</v>
      </c>
      <c r="I33" s="63"/>
    </row>
    <row r="34" spans="1:7" ht="15">
      <c r="A34" s="17"/>
      <c r="B34" s="8" t="s">
        <v>30</v>
      </c>
      <c r="C34" s="45">
        <f>SUM(C35:C40)</f>
        <v>54373991</v>
      </c>
      <c r="D34" s="45">
        <f>SUM(D35:D40)</f>
        <v>17572452.19</v>
      </c>
      <c r="E34" s="45">
        <f>SUM(E35:E40)</f>
        <v>15626540.229999999</v>
      </c>
      <c r="F34" s="21">
        <f t="shared" si="0"/>
        <v>28.738998080902316</v>
      </c>
      <c r="G34" s="21">
        <f t="shared" si="1"/>
        <v>88.92634938504844</v>
      </c>
    </row>
    <row r="35" spans="1:7" ht="28.5">
      <c r="A35" s="22">
        <v>41030600</v>
      </c>
      <c r="B35" s="15" t="s">
        <v>58</v>
      </c>
      <c r="C35" s="58">
        <v>35319003</v>
      </c>
      <c r="D35" s="58">
        <v>8784600</v>
      </c>
      <c r="E35" s="58">
        <v>7927910.75</v>
      </c>
      <c r="F35" s="55">
        <f t="shared" si="0"/>
        <v>22.446587039843678</v>
      </c>
      <c r="G35" s="55">
        <f t="shared" si="1"/>
        <v>90.24782858638983</v>
      </c>
    </row>
    <row r="36" spans="1:7" ht="114">
      <c r="A36" s="22">
        <v>41030800</v>
      </c>
      <c r="B36" s="15" t="s">
        <v>31</v>
      </c>
      <c r="C36" s="58">
        <v>15381362</v>
      </c>
      <c r="D36" s="58">
        <v>7862398</v>
      </c>
      <c r="E36" s="58">
        <v>6894739.58</v>
      </c>
      <c r="F36" s="55">
        <f t="shared" si="0"/>
        <v>44.825286473330515</v>
      </c>
      <c r="G36" s="55">
        <f t="shared" si="1"/>
        <v>87.69257903250383</v>
      </c>
    </row>
    <row r="37" spans="1:7" ht="103.5" customHeight="1">
      <c r="A37" s="22">
        <v>41030900</v>
      </c>
      <c r="B37" s="15" t="s">
        <v>32</v>
      </c>
      <c r="C37" s="58">
        <v>2118100</v>
      </c>
      <c r="D37" s="58">
        <v>529500</v>
      </c>
      <c r="E37" s="58">
        <v>411899.87</v>
      </c>
      <c r="F37" s="55">
        <f t="shared" si="0"/>
        <v>19.446667768282893</v>
      </c>
      <c r="G37" s="55">
        <f t="shared" si="1"/>
        <v>77.79034372049102</v>
      </c>
    </row>
    <row r="38" spans="1:7" ht="99.75">
      <c r="A38" s="22">
        <v>41031000</v>
      </c>
      <c r="B38" s="15" t="s">
        <v>33</v>
      </c>
      <c r="C38" s="58">
        <v>16200</v>
      </c>
      <c r="D38" s="58">
        <v>12557.19</v>
      </c>
      <c r="E38" s="58">
        <v>12557.19</v>
      </c>
      <c r="F38" s="55">
        <f t="shared" si="0"/>
        <v>77.51351851851852</v>
      </c>
      <c r="G38" s="55">
        <f t="shared" si="1"/>
        <v>100</v>
      </c>
    </row>
    <row r="39" spans="1:7" ht="57.75" customHeight="1">
      <c r="A39" s="22">
        <v>41035800</v>
      </c>
      <c r="B39" s="15" t="s">
        <v>64</v>
      </c>
      <c r="C39" s="46">
        <v>281238</v>
      </c>
      <c r="D39" s="46">
        <v>63884</v>
      </c>
      <c r="E39" s="46">
        <v>59919.84</v>
      </c>
      <c r="F39" s="38">
        <f t="shared" si="0"/>
        <v>21.30574104495125</v>
      </c>
      <c r="G39" s="14">
        <f t="shared" si="1"/>
        <v>93.79475298979399</v>
      </c>
    </row>
    <row r="40" spans="1:7" ht="16.5" customHeight="1">
      <c r="A40" s="22">
        <v>41035000</v>
      </c>
      <c r="B40" s="15" t="s">
        <v>61</v>
      </c>
      <c r="C40" s="46">
        <v>1258088</v>
      </c>
      <c r="D40" s="46">
        <v>319513</v>
      </c>
      <c r="E40" s="46">
        <v>319513</v>
      </c>
      <c r="F40" s="38">
        <f>E40/C40*100</f>
        <v>25.39671310750917</v>
      </c>
      <c r="G40" s="14">
        <f>E40/D40*100</f>
        <v>100</v>
      </c>
    </row>
    <row r="41" spans="1:7" ht="16.5" customHeight="1">
      <c r="A41" s="8" t="s">
        <v>43</v>
      </c>
      <c r="B41" s="17"/>
      <c r="C41" s="45">
        <f>+C32+C19+C34</f>
        <v>128852750</v>
      </c>
      <c r="D41" s="45">
        <f>+D32+D19+D34</f>
        <v>34519715.19</v>
      </c>
      <c r="E41" s="45">
        <f>E32+E19+E34</f>
        <v>31717449.979999997</v>
      </c>
      <c r="F41" s="21">
        <f t="shared" si="0"/>
        <v>24.615268187912168</v>
      </c>
      <c r="G41" s="21">
        <f t="shared" si="1"/>
        <v>91.88213113991222</v>
      </c>
    </row>
    <row r="42" spans="1:7" ht="15">
      <c r="A42" s="25"/>
      <c r="B42" s="42" t="s">
        <v>51</v>
      </c>
      <c r="C42" s="48"/>
      <c r="D42" s="48"/>
      <c r="E42" s="47"/>
      <c r="F42" s="24"/>
      <c r="G42" s="14"/>
    </row>
    <row r="43" spans="1:7" ht="15">
      <c r="A43" s="39" t="s">
        <v>18</v>
      </c>
      <c r="B43" s="28" t="s">
        <v>19</v>
      </c>
      <c r="C43" s="49">
        <f>3231213.44</f>
        <v>3231213.44</v>
      </c>
      <c r="D43" s="49">
        <f>1685780.91</f>
        <v>1685780.91</v>
      </c>
      <c r="E43" s="49">
        <f>1406065.29</f>
        <v>1406065.29</v>
      </c>
      <c r="F43" s="29">
        <f aca="true" t="shared" si="2" ref="F43:F61">E43/C43*100</f>
        <v>43.51508546584902</v>
      </c>
      <c r="G43" s="21">
        <f t="shared" si="1"/>
        <v>83.40735629756301</v>
      </c>
    </row>
    <row r="44" spans="1:7" ht="15">
      <c r="A44" s="39" t="s">
        <v>4</v>
      </c>
      <c r="B44" s="28" t="s">
        <v>0</v>
      </c>
      <c r="C44" s="49">
        <f>40387407.02</f>
        <v>40387407.02</v>
      </c>
      <c r="D44" s="49">
        <f>13213714.59</f>
        <v>13213714.59</v>
      </c>
      <c r="E44" s="49">
        <f>11443225.11</f>
        <v>11443225.11</v>
      </c>
      <c r="F44" s="29">
        <f t="shared" si="2"/>
        <v>28.33364643670555</v>
      </c>
      <c r="G44" s="21">
        <f t="shared" si="1"/>
        <v>86.60112213003384</v>
      </c>
    </row>
    <row r="45" spans="1:7" ht="18.75" customHeight="1">
      <c r="A45" s="39" t="s">
        <v>5</v>
      </c>
      <c r="B45" s="28" t="s">
        <v>78</v>
      </c>
      <c r="C45" s="49">
        <f>53917305.59</f>
        <v>53917305.59</v>
      </c>
      <c r="D45" s="49">
        <f>17780564.23</f>
        <v>17780564.23</v>
      </c>
      <c r="E45" s="49">
        <f>15816726.65</f>
        <v>15816726.65</v>
      </c>
      <c r="F45" s="29">
        <f t="shared" si="2"/>
        <v>29.335157751157197</v>
      </c>
      <c r="G45" s="21">
        <f t="shared" si="1"/>
        <v>88.95514476033026</v>
      </c>
    </row>
    <row r="46" spans="1:7" ht="18" customHeight="1">
      <c r="A46" s="39" t="s">
        <v>6</v>
      </c>
      <c r="B46" s="40" t="s">
        <v>36</v>
      </c>
      <c r="C46" s="65">
        <f>SUM(C47:C47)</f>
        <v>3215000</v>
      </c>
      <c r="D46" s="65">
        <f>SUM(D47:D47)</f>
        <v>1502073</v>
      </c>
      <c r="E46" s="65">
        <f>SUM(E47:E47)</f>
        <v>1497851.38</v>
      </c>
      <c r="F46" s="29">
        <f t="shared" si="2"/>
        <v>46.58946749611197</v>
      </c>
      <c r="G46" s="21">
        <f t="shared" si="1"/>
        <v>99.71894708179961</v>
      </c>
    </row>
    <row r="47" spans="1:7" ht="14.25">
      <c r="A47" s="25">
        <v>100203</v>
      </c>
      <c r="B47" s="15" t="s">
        <v>11</v>
      </c>
      <c r="C47" s="47">
        <f>3215000</f>
        <v>3215000</v>
      </c>
      <c r="D47" s="47">
        <f>1502073</f>
        <v>1502073</v>
      </c>
      <c r="E47" s="47">
        <f>1497851.38</f>
        <v>1497851.38</v>
      </c>
      <c r="F47" s="27">
        <f t="shared" si="2"/>
        <v>46.58946749611197</v>
      </c>
      <c r="G47" s="14">
        <f t="shared" si="1"/>
        <v>99.71894708179961</v>
      </c>
    </row>
    <row r="48" spans="1:7" ht="15">
      <c r="A48" s="39" t="s">
        <v>7</v>
      </c>
      <c r="B48" s="28" t="s">
        <v>13</v>
      </c>
      <c r="C48" s="49">
        <f>3689935.83</f>
        <v>3689935.83</v>
      </c>
      <c r="D48" s="49">
        <f>1047826.15</f>
        <v>1047826.15</v>
      </c>
      <c r="E48" s="49">
        <f>978052.1</f>
        <v>978052.1</v>
      </c>
      <c r="F48" s="29">
        <f t="shared" si="2"/>
        <v>26.505937909494754</v>
      </c>
      <c r="G48" s="21">
        <f t="shared" si="1"/>
        <v>93.3410661682761</v>
      </c>
    </row>
    <row r="49" spans="1:7" ht="15">
      <c r="A49" s="39" t="s">
        <v>8</v>
      </c>
      <c r="B49" s="28" t="s">
        <v>37</v>
      </c>
      <c r="C49" s="49">
        <f>190000</f>
        <v>190000</v>
      </c>
      <c r="D49" s="49">
        <f>48000</f>
        <v>48000</v>
      </c>
      <c r="E49" s="49">
        <f>48000</f>
        <v>48000</v>
      </c>
      <c r="F49" s="29">
        <f t="shared" si="2"/>
        <v>25.263157894736842</v>
      </c>
      <c r="G49" s="21">
        <f t="shared" si="1"/>
        <v>100</v>
      </c>
    </row>
    <row r="50" spans="1:7" ht="15">
      <c r="A50" s="39" t="s">
        <v>9</v>
      </c>
      <c r="B50" s="28" t="s">
        <v>2</v>
      </c>
      <c r="C50" s="49">
        <f>527965.92</f>
        <v>527965.92</v>
      </c>
      <c r="D50" s="49">
        <f>363547.48</f>
        <v>363547.48</v>
      </c>
      <c r="E50" s="49">
        <f>306419.94</f>
        <v>306419.94</v>
      </c>
      <c r="F50" s="29">
        <f t="shared" si="2"/>
        <v>58.03782562329023</v>
      </c>
      <c r="G50" s="21">
        <f t="shared" si="1"/>
        <v>84.28608554789048</v>
      </c>
    </row>
    <row r="51" spans="1:7" ht="30">
      <c r="A51" s="39" t="s">
        <v>15</v>
      </c>
      <c r="B51" s="28" t="s">
        <v>38</v>
      </c>
      <c r="C51" s="49">
        <f>SUM(C52:C53)</f>
        <v>1587066</v>
      </c>
      <c r="D51" s="49">
        <f>SUM(D52:D53)</f>
        <v>404034</v>
      </c>
      <c r="E51" s="49">
        <f>SUM(E52:E53)</f>
        <v>245207.03</v>
      </c>
      <c r="F51" s="29">
        <f t="shared" si="2"/>
        <v>15.450336028873405</v>
      </c>
      <c r="G51" s="61">
        <f t="shared" si="1"/>
        <v>60.68970185677443</v>
      </c>
    </row>
    <row r="52" spans="1:7" ht="31.5" customHeight="1">
      <c r="A52" s="25" t="s">
        <v>17</v>
      </c>
      <c r="B52" s="15" t="s">
        <v>53</v>
      </c>
      <c r="C52" s="47">
        <f>1532066</f>
        <v>1532066</v>
      </c>
      <c r="D52" s="47">
        <f>389820.92</f>
        <v>389820.92</v>
      </c>
      <c r="E52" s="47">
        <f>235181.5</f>
        <v>235181.5</v>
      </c>
      <c r="F52" s="27">
        <f t="shared" si="2"/>
        <v>15.35061152717964</v>
      </c>
      <c r="G52" s="59">
        <f t="shared" si="1"/>
        <v>60.330651315480964</v>
      </c>
    </row>
    <row r="53" spans="1:7" ht="30" customHeight="1">
      <c r="A53" s="25" t="s">
        <v>40</v>
      </c>
      <c r="B53" s="15" t="s">
        <v>54</v>
      </c>
      <c r="C53" s="47">
        <f>55000</f>
        <v>55000</v>
      </c>
      <c r="D53" s="47">
        <f>14213.08</f>
        <v>14213.08</v>
      </c>
      <c r="E53" s="47">
        <f>10025.53</f>
        <v>10025.53</v>
      </c>
      <c r="F53" s="27">
        <f t="shared" si="2"/>
        <v>18.228236363636366</v>
      </c>
      <c r="G53" s="59">
        <f t="shared" si="1"/>
        <v>70.537350102863</v>
      </c>
    </row>
    <row r="54" spans="1:7" ht="30">
      <c r="A54" s="39" t="s">
        <v>57</v>
      </c>
      <c r="B54" s="28" t="s">
        <v>65</v>
      </c>
      <c r="C54" s="49">
        <f>187282.2</f>
        <v>187282.2</v>
      </c>
      <c r="D54" s="49">
        <f>65427.2</f>
        <v>65427.2</v>
      </c>
      <c r="E54" s="50">
        <f>40762.5</f>
        <v>40762.5</v>
      </c>
      <c r="F54" s="29">
        <f t="shared" si="2"/>
        <v>21.765282552212646</v>
      </c>
      <c r="G54" s="61">
        <f t="shared" si="1"/>
        <v>62.302070087058596</v>
      </c>
    </row>
    <row r="55" spans="1:7" ht="16.5" customHeight="1">
      <c r="A55" s="39" t="s">
        <v>10</v>
      </c>
      <c r="B55" s="28" t="s">
        <v>14</v>
      </c>
      <c r="C55" s="49">
        <f>SUM(C56:C57)+C58</f>
        <v>2537990.82</v>
      </c>
      <c r="D55" s="49">
        <f>SUM(D56:D57)+D58</f>
        <v>1271802.23</v>
      </c>
      <c r="E55" s="49">
        <f>SUM(E56:E57)+E58</f>
        <v>1086734.56</v>
      </c>
      <c r="F55" s="29">
        <f t="shared" si="2"/>
        <v>42.818695459268845</v>
      </c>
      <c r="G55" s="21">
        <f t="shared" si="1"/>
        <v>85.44839239667004</v>
      </c>
    </row>
    <row r="56" spans="1:7" ht="14.25">
      <c r="A56" s="25">
        <v>250102</v>
      </c>
      <c r="B56" s="15" t="s">
        <v>3</v>
      </c>
      <c r="C56" s="47">
        <f>122717.8</f>
        <v>122717.8</v>
      </c>
      <c r="D56" s="47">
        <f>42717.8</f>
        <v>42717.8</v>
      </c>
      <c r="E56" s="47">
        <v>0</v>
      </c>
      <c r="F56" s="27">
        <v>0</v>
      </c>
      <c r="G56" s="14">
        <v>0</v>
      </c>
    </row>
    <row r="57" spans="1:7" ht="14.25">
      <c r="A57" s="25" t="s">
        <v>12</v>
      </c>
      <c r="B57" s="15" t="s">
        <v>1</v>
      </c>
      <c r="C57" s="47">
        <f>300000</f>
        <v>300000</v>
      </c>
      <c r="D57" s="47">
        <f>160000</f>
        <v>160000</v>
      </c>
      <c r="E57" s="47">
        <f>110637.25</f>
        <v>110637.25</v>
      </c>
      <c r="F57" s="27">
        <f>E57/C57*100</f>
        <v>36.879083333333334</v>
      </c>
      <c r="G57" s="59">
        <f>E57/D57*100</f>
        <v>69.14828125</v>
      </c>
    </row>
    <row r="58" spans="1:7" ht="28.5">
      <c r="A58" s="25" t="s">
        <v>80</v>
      </c>
      <c r="B58" s="15" t="s">
        <v>81</v>
      </c>
      <c r="C58" s="47">
        <f>2115273.02</f>
        <v>2115273.02</v>
      </c>
      <c r="D58" s="47">
        <f>1069084.43</f>
        <v>1069084.43</v>
      </c>
      <c r="E58" s="47">
        <f>976097.31</f>
        <v>976097.31</v>
      </c>
      <c r="F58" s="27"/>
      <c r="G58" s="59">
        <f>E58/D58*100</f>
        <v>91.30217245797884</v>
      </c>
    </row>
    <row r="59" spans="1:9" ht="15">
      <c r="A59" s="25"/>
      <c r="B59" s="28" t="s">
        <v>41</v>
      </c>
      <c r="C59" s="49">
        <f>C55+C54+C51+C50+C49+C48+C46+C45+C44+C43</f>
        <v>109471166.82</v>
      </c>
      <c r="D59" s="49">
        <f>D55++D54+D51+D50+D49+D48+D46+D45+D44+D43</f>
        <v>37382769.78999999</v>
      </c>
      <c r="E59" s="49">
        <f>E55++E54+E51+E50+E49+E48+E46+E45+E44+E43</f>
        <v>32869044.56</v>
      </c>
      <c r="F59" s="29">
        <f t="shared" si="2"/>
        <v>30.025298455113337</v>
      </c>
      <c r="G59" s="21">
        <f t="shared" si="1"/>
        <v>87.92565330135749</v>
      </c>
      <c r="I59" s="63"/>
    </row>
    <row r="60" spans="1:7" ht="42.75">
      <c r="A60" s="25" t="s">
        <v>70</v>
      </c>
      <c r="B60" s="15" t="s">
        <v>69</v>
      </c>
      <c r="C60" s="47">
        <f>19367900</f>
        <v>19367900</v>
      </c>
      <c r="D60" s="47">
        <f>4433636</f>
        <v>4433636</v>
      </c>
      <c r="E60" s="47">
        <f>3955757</f>
        <v>3955757</v>
      </c>
      <c r="F60" s="27">
        <f>E60/C60*100</f>
        <v>20.424294838366574</v>
      </c>
      <c r="G60" s="59">
        <f>E60/D60*100</f>
        <v>89.22151029087638</v>
      </c>
    </row>
    <row r="61" spans="1:7" ht="15">
      <c r="A61" s="23"/>
      <c r="B61" s="28" t="s">
        <v>49</v>
      </c>
      <c r="C61" s="49">
        <f>C60+C59</f>
        <v>128839066.82</v>
      </c>
      <c r="D61" s="49">
        <f>D60+D59</f>
        <v>41816405.78999999</v>
      </c>
      <c r="E61" s="49">
        <f>E60+E59</f>
        <v>36824801.56</v>
      </c>
      <c r="F61" s="29">
        <f t="shared" si="2"/>
        <v>28.582015120807753</v>
      </c>
      <c r="G61" s="21">
        <f t="shared" si="1"/>
        <v>88.06304813697382</v>
      </c>
    </row>
    <row r="62" spans="1:7" ht="15">
      <c r="A62" s="30"/>
      <c r="B62" s="28" t="s">
        <v>39</v>
      </c>
      <c r="C62" s="57">
        <f>50000</f>
        <v>50000</v>
      </c>
      <c r="D62" s="51"/>
      <c r="E62" s="51"/>
      <c r="F62" s="29"/>
      <c r="G62" s="17"/>
    </row>
    <row r="63" spans="1:7" ht="15">
      <c r="A63" s="17"/>
      <c r="B63" s="8" t="s">
        <v>45</v>
      </c>
      <c r="C63" s="49">
        <f>C41-C61</f>
        <v>13683.180000007153</v>
      </c>
      <c r="D63" s="49"/>
      <c r="E63" s="49">
        <f>E41-E61</f>
        <v>-5107351.580000006</v>
      </c>
      <c r="F63" s="27"/>
      <c r="G63" s="17"/>
    </row>
    <row r="64" spans="1:6" ht="14.25">
      <c r="A64" s="31"/>
      <c r="B64" s="26"/>
      <c r="C64" s="32"/>
      <c r="D64" s="32"/>
      <c r="E64" s="32"/>
      <c r="F64" s="33"/>
    </row>
    <row r="65" spans="1:6" ht="14.25">
      <c r="A65" s="34"/>
      <c r="C65" s="32"/>
      <c r="D65" s="32"/>
      <c r="E65" s="32"/>
      <c r="F65" s="33"/>
    </row>
    <row r="66" spans="1:6" ht="14.25">
      <c r="A66" s="35"/>
      <c r="C66" s="35"/>
      <c r="D66" s="35"/>
      <c r="E66" s="36"/>
      <c r="F66" s="37"/>
    </row>
    <row r="67" spans="1:6" ht="14.25">
      <c r="A67" s="35"/>
      <c r="B67" s="26" t="s">
        <v>56</v>
      </c>
      <c r="C67" s="52"/>
      <c r="D67" s="52"/>
      <c r="E67" s="36"/>
      <c r="F67" s="37"/>
    </row>
    <row r="68" spans="1:6" ht="14.25">
      <c r="A68" s="35"/>
      <c r="C68" s="35"/>
      <c r="D68" s="35"/>
      <c r="E68" s="36"/>
      <c r="F68" s="37"/>
    </row>
    <row r="69" spans="1:6" ht="14.25">
      <c r="A69" s="35"/>
      <c r="C69" s="35"/>
      <c r="D69" s="35"/>
      <c r="E69" s="36"/>
      <c r="F69" s="37"/>
    </row>
    <row r="70" spans="1:6" ht="14.25">
      <c r="A70" s="35"/>
      <c r="C70" s="35"/>
      <c r="D70" s="35"/>
      <c r="E70" s="36"/>
      <c r="F70" s="37"/>
    </row>
    <row r="71" spans="1:6" ht="14.25">
      <c r="A71" s="35"/>
      <c r="C71" s="35"/>
      <c r="D71" s="35"/>
      <c r="E71" s="36"/>
      <c r="F71" s="37"/>
    </row>
    <row r="72" spans="1:6" ht="14.25">
      <c r="A72" s="35"/>
      <c r="C72" s="35"/>
      <c r="D72" s="35"/>
      <c r="E72" s="36"/>
      <c r="F72" s="37"/>
    </row>
    <row r="73" spans="1:6" ht="14.25">
      <c r="A73" s="35"/>
      <c r="C73" s="35"/>
      <c r="D73" s="35"/>
      <c r="E73" s="36"/>
      <c r="F73" s="37"/>
    </row>
    <row r="74" spans="1:6" ht="14.25">
      <c r="A74" s="35"/>
      <c r="C74" s="35"/>
      <c r="D74" s="35"/>
      <c r="E74" s="36"/>
      <c r="F74" s="37"/>
    </row>
    <row r="75" spans="1:6" ht="14.25">
      <c r="A75" s="35"/>
      <c r="C75" s="35"/>
      <c r="D75" s="35"/>
      <c r="E75" s="36"/>
      <c r="F75" s="37"/>
    </row>
    <row r="76" spans="1:6" ht="14.25">
      <c r="A76" s="35"/>
      <c r="C76" s="35"/>
      <c r="D76" s="35"/>
      <c r="E76" s="36"/>
      <c r="F76" s="37"/>
    </row>
    <row r="77" spans="1:6" ht="14.25">
      <c r="A77" s="35"/>
      <c r="C77" s="35"/>
      <c r="D77" s="35"/>
      <c r="E77" s="36"/>
      <c r="F77" s="37"/>
    </row>
    <row r="78" spans="1:6" ht="14.25">
      <c r="A78" s="35"/>
      <c r="C78" s="35"/>
      <c r="D78" s="35"/>
      <c r="E78" s="36"/>
      <c r="F78" s="37"/>
    </row>
    <row r="79" spans="1:6" ht="14.25">
      <c r="A79" s="35"/>
      <c r="C79" s="35"/>
      <c r="D79" s="35"/>
      <c r="E79" s="36"/>
      <c r="F79" s="37"/>
    </row>
    <row r="80" spans="1:6" ht="14.25">
      <c r="A80" s="35"/>
      <c r="C80" s="35"/>
      <c r="D80" s="35"/>
      <c r="E80" s="36"/>
      <c r="F80" s="37"/>
    </row>
    <row r="81" spans="1:6" ht="14.25">
      <c r="A81" s="35"/>
      <c r="C81" s="35"/>
      <c r="D81" s="35"/>
      <c r="E81" s="36"/>
      <c r="F81" s="37"/>
    </row>
    <row r="82" spans="1:6" ht="14.25">
      <c r="A82" s="35"/>
      <c r="C82" s="35"/>
      <c r="D82" s="35"/>
      <c r="E82" s="36"/>
      <c r="F82" s="37"/>
    </row>
    <row r="83" spans="1:6" ht="14.25">
      <c r="A83" s="35"/>
      <c r="C83" s="35"/>
      <c r="D83" s="35"/>
      <c r="E83" s="36"/>
      <c r="F83" s="37"/>
    </row>
    <row r="84" spans="1:6" ht="14.25">
      <c r="A84" s="35"/>
      <c r="C84" s="35"/>
      <c r="D84" s="35"/>
      <c r="E84" s="36"/>
      <c r="F84" s="37"/>
    </row>
    <row r="85" spans="1:6" ht="14.25">
      <c r="A85" s="35"/>
      <c r="C85" s="35"/>
      <c r="D85" s="35"/>
      <c r="E85" s="36"/>
      <c r="F85" s="37"/>
    </row>
    <row r="86" spans="1:6" ht="14.25">
      <c r="A86" s="35"/>
      <c r="C86" s="35"/>
      <c r="D86" s="35"/>
      <c r="E86" s="36"/>
      <c r="F86" s="37"/>
    </row>
    <row r="87" spans="1:6" ht="14.25">
      <c r="A87" s="35"/>
      <c r="C87" s="35"/>
      <c r="D87" s="35"/>
      <c r="E87" s="36"/>
      <c r="F87" s="37"/>
    </row>
    <row r="88" spans="1:6" ht="14.25">
      <c r="A88" s="35"/>
      <c r="C88" s="35"/>
      <c r="D88" s="35"/>
      <c r="E88" s="36"/>
      <c r="F88" s="37"/>
    </row>
    <row r="89" spans="1:6" ht="14.25">
      <c r="A89" s="35"/>
      <c r="C89" s="35"/>
      <c r="D89" s="35"/>
      <c r="E89" s="36"/>
      <c r="F89" s="37"/>
    </row>
    <row r="90" spans="1:6" ht="14.25">
      <c r="A90" s="35"/>
      <c r="C90" s="35"/>
      <c r="D90" s="35"/>
      <c r="E90" s="36"/>
      <c r="F90" s="37"/>
    </row>
    <row r="91" spans="1:6" ht="14.25">
      <c r="A91" s="35"/>
      <c r="C91" s="35"/>
      <c r="D91" s="35"/>
      <c r="E91" s="36"/>
      <c r="F91" s="37"/>
    </row>
    <row r="92" spans="1:6" ht="14.25">
      <c r="A92" s="35"/>
      <c r="C92" s="35"/>
      <c r="D92" s="35"/>
      <c r="E92" s="36"/>
      <c r="F92" s="37"/>
    </row>
    <row r="93" spans="1:6" ht="14.25">
      <c r="A93" s="35"/>
      <c r="C93" s="35"/>
      <c r="D93" s="35"/>
      <c r="E93" s="36"/>
      <c r="F93" s="37"/>
    </row>
    <row r="94" spans="1:6" ht="14.25">
      <c r="A94" s="35"/>
      <c r="C94" s="35"/>
      <c r="D94" s="35"/>
      <c r="E94" s="36"/>
      <c r="F94" s="37"/>
    </row>
    <row r="95" spans="1:6" ht="14.25">
      <c r="A95" s="35"/>
      <c r="C95" s="35"/>
      <c r="D95" s="35"/>
      <c r="E95" s="36"/>
      <c r="F95" s="37"/>
    </row>
    <row r="96" spans="1:6" ht="14.25">
      <c r="A96" s="35"/>
      <c r="C96" s="35"/>
      <c r="D96" s="35"/>
      <c r="E96" s="36"/>
      <c r="F96" s="37"/>
    </row>
    <row r="97" spans="1:6" ht="14.25">
      <c r="A97" s="35"/>
      <c r="C97" s="35"/>
      <c r="D97" s="35"/>
      <c r="E97" s="36"/>
      <c r="F97" s="37"/>
    </row>
    <row r="98" spans="1:6" ht="14.25">
      <c r="A98" s="35"/>
      <c r="C98" s="35"/>
      <c r="D98" s="35"/>
      <c r="E98" s="36"/>
      <c r="F98" s="37"/>
    </row>
    <row r="99" spans="1:6" ht="14.25">
      <c r="A99" s="35"/>
      <c r="C99" s="35"/>
      <c r="D99" s="35"/>
      <c r="E99" s="36"/>
      <c r="F99" s="37"/>
    </row>
    <row r="100" spans="1:6" ht="14.25">
      <c r="A100" s="35"/>
      <c r="C100" s="35"/>
      <c r="D100" s="35"/>
      <c r="E100" s="36"/>
      <c r="F100" s="37"/>
    </row>
    <row r="101" spans="1:6" ht="14.25">
      <c r="A101" s="35"/>
      <c r="C101" s="35"/>
      <c r="D101" s="35"/>
      <c r="E101" s="36"/>
      <c r="F101" s="37"/>
    </row>
    <row r="102" spans="1:6" ht="14.25">
      <c r="A102" s="35"/>
      <c r="C102" s="35"/>
      <c r="D102" s="35"/>
      <c r="E102" s="36"/>
      <c r="F102" s="37"/>
    </row>
    <row r="103" spans="1:6" ht="14.25">
      <c r="A103" s="35"/>
      <c r="C103" s="35"/>
      <c r="D103" s="35"/>
      <c r="E103" s="36"/>
      <c r="F103" s="37"/>
    </row>
    <row r="104" spans="1:6" ht="14.25">
      <c r="A104" s="35"/>
      <c r="C104" s="35"/>
      <c r="D104" s="35"/>
      <c r="E104" s="36"/>
      <c r="F104" s="37"/>
    </row>
    <row r="105" spans="1:6" ht="14.25">
      <c r="A105" s="35"/>
      <c r="C105" s="35"/>
      <c r="D105" s="35"/>
      <c r="E105" s="36"/>
      <c r="F105" s="37"/>
    </row>
    <row r="106" spans="1:6" ht="14.25">
      <c r="A106" s="35"/>
      <c r="C106" s="35"/>
      <c r="D106" s="35"/>
      <c r="E106" s="36"/>
      <c r="F106" s="37"/>
    </row>
    <row r="107" spans="1:6" ht="14.25">
      <c r="A107" s="35"/>
      <c r="C107" s="35"/>
      <c r="D107" s="35"/>
      <c r="E107" s="36"/>
      <c r="F107" s="37"/>
    </row>
    <row r="108" spans="1:6" ht="14.25">
      <c r="A108" s="35"/>
      <c r="C108" s="35"/>
      <c r="D108" s="35"/>
      <c r="E108" s="36"/>
      <c r="F108" s="37"/>
    </row>
    <row r="109" spans="1:6" ht="14.25">
      <c r="A109" s="35"/>
      <c r="C109" s="35"/>
      <c r="D109" s="35"/>
      <c r="E109" s="36"/>
      <c r="F109" s="37"/>
    </row>
    <row r="110" spans="1:6" ht="14.25">
      <c r="A110" s="35"/>
      <c r="C110" s="35"/>
      <c r="D110" s="35"/>
      <c r="E110" s="36"/>
      <c r="F110" s="37"/>
    </row>
    <row r="111" spans="1:6" ht="14.25">
      <c r="A111" s="35"/>
      <c r="C111" s="35"/>
      <c r="D111" s="35"/>
      <c r="E111" s="36"/>
      <c r="F111" s="37"/>
    </row>
    <row r="112" spans="1:6" ht="14.25">
      <c r="A112" s="35"/>
      <c r="C112" s="35"/>
      <c r="D112" s="35"/>
      <c r="E112" s="36"/>
      <c r="F112" s="37"/>
    </row>
    <row r="113" spans="1:6" ht="14.25">
      <c r="A113" s="35"/>
      <c r="C113" s="35"/>
      <c r="D113" s="35"/>
      <c r="E113" s="36"/>
      <c r="F113" s="37"/>
    </row>
    <row r="114" spans="1:6" ht="14.25">
      <c r="A114" s="35"/>
      <c r="C114" s="35"/>
      <c r="D114" s="35"/>
      <c r="E114" s="36"/>
      <c r="F114" s="37"/>
    </row>
    <row r="115" spans="1:6" ht="14.25">
      <c r="A115" s="35"/>
      <c r="C115" s="35"/>
      <c r="D115" s="35"/>
      <c r="E115" s="36"/>
      <c r="F115" s="37"/>
    </row>
    <row r="116" spans="1:6" ht="14.25">
      <c r="A116" s="35"/>
      <c r="C116" s="35"/>
      <c r="D116" s="35"/>
      <c r="E116" s="36"/>
      <c r="F116" s="37"/>
    </row>
    <row r="117" spans="1:6" ht="14.25">
      <c r="A117" s="35"/>
      <c r="C117" s="35"/>
      <c r="D117" s="35"/>
      <c r="E117" s="36"/>
      <c r="F117" s="37"/>
    </row>
    <row r="118" spans="1:6" ht="14.25">
      <c r="A118" s="35"/>
      <c r="C118" s="35"/>
      <c r="D118" s="35"/>
      <c r="E118" s="36"/>
      <c r="F118" s="37"/>
    </row>
    <row r="119" spans="1:6" ht="14.25">
      <c r="A119" s="35"/>
      <c r="C119" s="35"/>
      <c r="D119" s="35"/>
      <c r="E119" s="36"/>
      <c r="F119" s="37"/>
    </row>
    <row r="120" spans="1:6" ht="14.25">
      <c r="A120" s="35"/>
      <c r="C120" s="35"/>
      <c r="D120" s="35"/>
      <c r="E120" s="36"/>
      <c r="F120" s="37"/>
    </row>
    <row r="121" spans="1:6" ht="14.25">
      <c r="A121" s="35"/>
      <c r="C121" s="35"/>
      <c r="D121" s="35"/>
      <c r="E121" s="36"/>
      <c r="F121" s="37"/>
    </row>
    <row r="122" spans="1:6" ht="14.25">
      <c r="A122" s="35"/>
      <c r="C122" s="35"/>
      <c r="D122" s="35"/>
      <c r="E122" s="36"/>
      <c r="F122" s="37"/>
    </row>
    <row r="123" spans="1:6" ht="14.25">
      <c r="A123" s="35"/>
      <c r="C123" s="35"/>
      <c r="D123" s="35"/>
      <c r="E123" s="36"/>
      <c r="F123" s="37"/>
    </row>
    <row r="124" spans="1:6" ht="14.25">
      <c r="A124" s="35"/>
      <c r="C124" s="35"/>
      <c r="D124" s="35"/>
      <c r="E124" s="36"/>
      <c r="F124" s="37"/>
    </row>
    <row r="125" spans="1:6" ht="14.25">
      <c r="A125" s="35"/>
      <c r="C125" s="35"/>
      <c r="D125" s="35"/>
      <c r="E125" s="36"/>
      <c r="F125" s="37"/>
    </row>
    <row r="126" spans="1:6" ht="14.25">
      <c r="A126" s="35"/>
      <c r="C126" s="35"/>
      <c r="D126" s="35"/>
      <c r="E126" s="36"/>
      <c r="F126" s="37"/>
    </row>
    <row r="127" spans="1:6" ht="14.25">
      <c r="A127" s="35"/>
      <c r="C127" s="35"/>
      <c r="D127" s="35"/>
      <c r="E127" s="36"/>
      <c r="F127" s="37"/>
    </row>
    <row r="128" spans="1:6" ht="14.25">
      <c r="A128" s="35"/>
      <c r="C128" s="35"/>
      <c r="D128" s="35"/>
      <c r="E128" s="36"/>
      <c r="F128" s="37"/>
    </row>
    <row r="129" spans="1:6" ht="14.25">
      <c r="A129" s="35"/>
      <c r="C129" s="35"/>
      <c r="D129" s="35"/>
      <c r="E129" s="36"/>
      <c r="F129" s="37"/>
    </row>
    <row r="130" spans="1:6" ht="14.25">
      <c r="A130" s="35"/>
      <c r="C130" s="35"/>
      <c r="D130" s="35"/>
      <c r="E130" s="36"/>
      <c r="F130" s="37"/>
    </row>
    <row r="131" spans="1:6" ht="14.25">
      <c r="A131" s="35"/>
      <c r="C131" s="35"/>
      <c r="D131" s="35"/>
      <c r="E131" s="36"/>
      <c r="F131" s="37"/>
    </row>
    <row r="132" spans="1:6" ht="14.25">
      <c r="A132" s="35"/>
      <c r="C132" s="35"/>
      <c r="D132" s="35"/>
      <c r="E132" s="36"/>
      <c r="F132" s="37"/>
    </row>
    <row r="133" spans="1:6" ht="14.25">
      <c r="A133" s="35"/>
      <c r="C133" s="35"/>
      <c r="D133" s="35"/>
      <c r="E133" s="36"/>
      <c r="F133" s="37"/>
    </row>
    <row r="134" spans="1:6" ht="14.25">
      <c r="A134" s="35"/>
      <c r="C134" s="35"/>
      <c r="D134" s="35"/>
      <c r="E134" s="36"/>
      <c r="F134" s="37"/>
    </row>
    <row r="135" spans="1:6" ht="14.25">
      <c r="A135" s="35"/>
      <c r="C135" s="35"/>
      <c r="D135" s="35"/>
      <c r="E135" s="36"/>
      <c r="F135" s="37"/>
    </row>
    <row r="136" spans="1:6" ht="14.25">
      <c r="A136" s="35"/>
      <c r="C136" s="35"/>
      <c r="D136" s="35"/>
      <c r="E136" s="36"/>
      <c r="F136" s="37"/>
    </row>
    <row r="137" spans="1:6" ht="14.25">
      <c r="A137" s="35"/>
      <c r="C137" s="35"/>
      <c r="D137" s="35"/>
      <c r="E137" s="36"/>
      <c r="F137" s="37"/>
    </row>
    <row r="138" spans="1:6" ht="14.25">
      <c r="A138" s="35"/>
      <c r="C138" s="35"/>
      <c r="D138" s="35"/>
      <c r="E138" s="36"/>
      <c r="F138" s="37"/>
    </row>
    <row r="139" spans="1:6" ht="14.25">
      <c r="A139" s="35"/>
      <c r="C139" s="35"/>
      <c r="D139" s="35"/>
      <c r="E139" s="36"/>
      <c r="F139" s="37"/>
    </row>
    <row r="140" spans="1:6" ht="14.25">
      <c r="A140" s="35"/>
      <c r="C140" s="35"/>
      <c r="D140" s="35"/>
      <c r="E140" s="36"/>
      <c r="F140" s="37"/>
    </row>
    <row r="141" spans="1:6" ht="14.25">
      <c r="A141" s="35"/>
      <c r="C141" s="35"/>
      <c r="D141" s="35"/>
      <c r="E141" s="36"/>
      <c r="F141" s="37"/>
    </row>
    <row r="142" spans="1:6" ht="14.25">
      <c r="A142" s="35"/>
      <c r="C142" s="35"/>
      <c r="D142" s="35"/>
      <c r="E142" s="36"/>
      <c r="F142" s="37"/>
    </row>
    <row r="143" spans="1:6" ht="14.25">
      <c r="A143" s="35"/>
      <c r="C143" s="35"/>
      <c r="D143" s="35"/>
      <c r="E143" s="36"/>
      <c r="F143" s="37"/>
    </row>
    <row r="144" spans="1:6" ht="14.25">
      <c r="A144" s="35"/>
      <c r="C144" s="35"/>
      <c r="D144" s="35"/>
      <c r="E144" s="36"/>
      <c r="F144" s="37"/>
    </row>
    <row r="145" spans="1:6" ht="14.25">
      <c r="A145" s="35"/>
      <c r="C145" s="35"/>
      <c r="D145" s="35"/>
      <c r="E145" s="36"/>
      <c r="F145" s="37"/>
    </row>
    <row r="146" spans="1:6" ht="14.25">
      <c r="A146" s="35"/>
      <c r="C146" s="35"/>
      <c r="D146" s="35"/>
      <c r="E146" s="36"/>
      <c r="F146" s="37"/>
    </row>
    <row r="147" spans="1:6" ht="14.25">
      <c r="A147" s="35"/>
      <c r="C147" s="35"/>
      <c r="D147" s="35"/>
      <c r="E147" s="36"/>
      <c r="F147" s="37"/>
    </row>
    <row r="148" spans="1:6" ht="14.25">
      <c r="A148" s="35"/>
      <c r="C148" s="35"/>
      <c r="D148" s="35"/>
      <c r="E148" s="36"/>
      <c r="F148" s="37"/>
    </row>
    <row r="149" spans="1:6" ht="14.25">
      <c r="A149" s="35"/>
      <c r="C149" s="35"/>
      <c r="D149" s="35"/>
      <c r="E149" s="36"/>
      <c r="F149" s="37"/>
    </row>
    <row r="150" spans="1:6" ht="14.25">
      <c r="A150" s="35"/>
      <c r="C150" s="35"/>
      <c r="D150" s="35"/>
      <c r="E150" s="36"/>
      <c r="F150" s="37"/>
    </row>
    <row r="151" spans="1:6" ht="14.25">
      <c r="A151" s="35"/>
      <c r="C151" s="35"/>
      <c r="D151" s="35"/>
      <c r="E151" s="36"/>
      <c r="F151" s="37"/>
    </row>
    <row r="152" spans="1:6" ht="14.25">
      <c r="A152" s="35"/>
      <c r="C152" s="35"/>
      <c r="D152" s="35"/>
      <c r="E152" s="36"/>
      <c r="F152" s="37"/>
    </row>
    <row r="153" spans="1:6" ht="14.25">
      <c r="A153" s="35"/>
      <c r="C153" s="35"/>
      <c r="D153" s="35"/>
      <c r="E153" s="36"/>
      <c r="F153" s="37"/>
    </row>
    <row r="154" spans="1:6" ht="14.25">
      <c r="A154" s="35"/>
      <c r="C154" s="35"/>
      <c r="D154" s="35"/>
      <c r="E154" s="36"/>
      <c r="F154" s="37"/>
    </row>
    <row r="155" spans="1:6" ht="14.25">
      <c r="A155" s="35"/>
      <c r="C155" s="35"/>
      <c r="D155" s="35"/>
      <c r="E155" s="36"/>
      <c r="F155" s="37"/>
    </row>
    <row r="156" spans="1:6" ht="14.25">
      <c r="A156" s="35"/>
      <c r="C156" s="35"/>
      <c r="D156" s="35"/>
      <c r="E156" s="36"/>
      <c r="F156" s="37"/>
    </row>
    <row r="157" spans="1:6" ht="14.25">
      <c r="A157" s="35"/>
      <c r="C157" s="35"/>
      <c r="D157" s="35"/>
      <c r="E157" s="36"/>
      <c r="F157" s="37"/>
    </row>
    <row r="158" spans="1:6" ht="14.25">
      <c r="A158" s="35"/>
      <c r="C158" s="35"/>
      <c r="D158" s="35"/>
      <c r="E158" s="36"/>
      <c r="F158" s="37"/>
    </row>
    <row r="159" spans="1:6" ht="14.25">
      <c r="A159" s="35"/>
      <c r="C159" s="35"/>
      <c r="D159" s="35"/>
      <c r="E159" s="36"/>
      <c r="F159" s="37"/>
    </row>
    <row r="160" spans="1:6" ht="14.25">
      <c r="A160" s="35"/>
      <c r="C160" s="35"/>
      <c r="D160" s="35"/>
      <c r="E160" s="36"/>
      <c r="F160" s="37"/>
    </row>
    <row r="161" spans="1:6" ht="14.25">
      <c r="A161" s="35"/>
      <c r="C161" s="35"/>
      <c r="D161" s="35"/>
      <c r="E161" s="36"/>
      <c r="F161" s="37"/>
    </row>
    <row r="162" spans="1:6" ht="14.25">
      <c r="A162" s="35"/>
      <c r="C162" s="35"/>
      <c r="D162" s="35"/>
      <c r="E162" s="36"/>
      <c r="F162" s="37"/>
    </row>
    <row r="163" spans="1:6" ht="14.25">
      <c r="A163" s="35"/>
      <c r="C163" s="35"/>
      <c r="D163" s="35"/>
      <c r="E163" s="36"/>
      <c r="F163" s="37"/>
    </row>
    <row r="164" spans="1:6" ht="14.25">
      <c r="A164" s="35"/>
      <c r="C164" s="35"/>
      <c r="D164" s="35"/>
      <c r="E164" s="36"/>
      <c r="F164" s="37"/>
    </row>
    <row r="165" spans="1:6" ht="14.25">
      <c r="A165" s="35"/>
      <c r="C165" s="35"/>
      <c r="D165" s="35"/>
      <c r="E165" s="36"/>
      <c r="F165" s="37"/>
    </row>
    <row r="166" spans="1:6" ht="14.25">
      <c r="A166" s="35"/>
      <c r="C166" s="35"/>
      <c r="D166" s="35"/>
      <c r="E166" s="36"/>
      <c r="F166" s="37"/>
    </row>
    <row r="167" spans="1:6" ht="14.25">
      <c r="A167" s="35"/>
      <c r="C167" s="35"/>
      <c r="D167" s="35"/>
      <c r="E167" s="36"/>
      <c r="F167" s="37"/>
    </row>
    <row r="168" spans="1:6" ht="14.25">
      <c r="A168" s="35"/>
      <c r="C168" s="35"/>
      <c r="D168" s="35"/>
      <c r="E168" s="36"/>
      <c r="F168" s="37"/>
    </row>
    <row r="169" spans="1:6" ht="14.25">
      <c r="A169" s="35"/>
      <c r="C169" s="35"/>
      <c r="D169" s="35"/>
      <c r="E169" s="36"/>
      <c r="F169" s="37"/>
    </row>
    <row r="170" spans="1:6" ht="14.25">
      <c r="A170" s="35"/>
      <c r="C170" s="35"/>
      <c r="D170" s="35"/>
      <c r="E170" s="36"/>
      <c r="F170" s="37"/>
    </row>
    <row r="171" spans="1:6" ht="14.25">
      <c r="A171" s="35"/>
      <c r="C171" s="35"/>
      <c r="D171" s="35"/>
      <c r="E171" s="36"/>
      <c r="F171" s="37"/>
    </row>
    <row r="172" spans="1:6" ht="14.25">
      <c r="A172" s="35"/>
      <c r="C172" s="35"/>
      <c r="D172" s="35"/>
      <c r="E172" s="36"/>
      <c r="F172" s="37"/>
    </row>
    <row r="173" spans="1:6" ht="14.25">
      <c r="A173" s="35"/>
      <c r="C173" s="35"/>
      <c r="D173" s="35"/>
      <c r="E173" s="36"/>
      <c r="F173" s="37"/>
    </row>
    <row r="174" spans="1:6" ht="14.25">
      <c r="A174" s="35"/>
      <c r="C174" s="35"/>
      <c r="D174" s="35"/>
      <c r="E174" s="36"/>
      <c r="F174" s="37"/>
    </row>
    <row r="175" spans="1:6" ht="14.25">
      <c r="A175" s="35"/>
      <c r="C175" s="35"/>
      <c r="D175" s="35"/>
      <c r="E175" s="36"/>
      <c r="F175" s="37"/>
    </row>
    <row r="176" spans="1:6" ht="14.25">
      <c r="A176" s="35"/>
      <c r="C176" s="35"/>
      <c r="D176" s="35"/>
      <c r="E176" s="36"/>
      <c r="F176" s="37"/>
    </row>
    <row r="177" spans="1:6" ht="14.25">
      <c r="A177" s="35"/>
      <c r="C177" s="35"/>
      <c r="D177" s="35"/>
      <c r="E177" s="36"/>
      <c r="F177" s="37"/>
    </row>
    <row r="178" spans="1:6" ht="14.25">
      <c r="A178" s="35"/>
      <c r="C178" s="35"/>
      <c r="D178" s="35"/>
      <c r="E178" s="36"/>
      <c r="F178" s="37"/>
    </row>
    <row r="179" spans="1:6" ht="14.25">
      <c r="A179" s="35"/>
      <c r="C179" s="35"/>
      <c r="D179" s="35"/>
      <c r="E179" s="36"/>
      <c r="F179" s="37"/>
    </row>
    <row r="180" spans="1:6" ht="14.25">
      <c r="A180" s="35"/>
      <c r="C180" s="35"/>
      <c r="D180" s="35"/>
      <c r="E180" s="36"/>
      <c r="F180" s="37"/>
    </row>
    <row r="181" spans="1:6" ht="14.25">
      <c r="A181" s="35"/>
      <c r="C181" s="35"/>
      <c r="D181" s="35"/>
      <c r="E181" s="36"/>
      <c r="F181" s="37"/>
    </row>
    <row r="182" spans="1:6" ht="14.25">
      <c r="A182" s="35"/>
      <c r="C182" s="35"/>
      <c r="D182" s="35"/>
      <c r="E182" s="36"/>
      <c r="F182" s="37"/>
    </row>
    <row r="183" spans="1:6" ht="14.25">
      <c r="A183" s="35"/>
      <c r="C183" s="35"/>
      <c r="D183" s="35"/>
      <c r="E183" s="36"/>
      <c r="F183" s="37"/>
    </row>
    <row r="184" spans="1:6" ht="14.25">
      <c r="A184" s="35"/>
      <c r="C184" s="35"/>
      <c r="D184" s="35"/>
      <c r="E184" s="36"/>
      <c r="F184" s="37"/>
    </row>
    <row r="185" spans="1:6" ht="14.25">
      <c r="A185" s="35"/>
      <c r="C185" s="35"/>
      <c r="D185" s="35"/>
      <c r="E185" s="36"/>
      <c r="F185" s="37"/>
    </row>
    <row r="186" spans="1:6" ht="14.25">
      <c r="A186" s="35"/>
      <c r="C186" s="35"/>
      <c r="D186" s="35"/>
      <c r="E186" s="36"/>
      <c r="F186" s="37"/>
    </row>
    <row r="187" spans="1:6" ht="14.25">
      <c r="A187" s="35"/>
      <c r="C187" s="35"/>
      <c r="D187" s="35"/>
      <c r="E187" s="36"/>
      <c r="F187" s="37"/>
    </row>
    <row r="188" spans="1:6" ht="14.25">
      <c r="A188" s="35"/>
      <c r="C188" s="35"/>
      <c r="D188" s="35"/>
      <c r="E188" s="36"/>
      <c r="F188" s="37"/>
    </row>
    <row r="189" spans="1:6" ht="14.25">
      <c r="A189" s="35"/>
      <c r="C189" s="35"/>
      <c r="D189" s="35"/>
      <c r="E189" s="36"/>
      <c r="F189" s="37"/>
    </row>
    <row r="190" spans="1:6" ht="14.25">
      <c r="A190" s="35"/>
      <c r="C190" s="35"/>
      <c r="D190" s="35"/>
      <c r="E190" s="36"/>
      <c r="F190" s="37"/>
    </row>
    <row r="191" spans="1:6" ht="14.25">
      <c r="A191" s="35"/>
      <c r="C191" s="35"/>
      <c r="D191" s="35"/>
      <c r="E191" s="36"/>
      <c r="F191" s="37"/>
    </row>
    <row r="192" spans="1:6" ht="14.25">
      <c r="A192" s="35"/>
      <c r="C192" s="35"/>
      <c r="D192" s="35"/>
      <c r="E192" s="36"/>
      <c r="F192" s="37"/>
    </row>
    <row r="193" spans="1:6" ht="14.25">
      <c r="A193" s="35"/>
      <c r="C193" s="35"/>
      <c r="D193" s="35"/>
      <c r="E193" s="36"/>
      <c r="F193" s="37"/>
    </row>
    <row r="194" spans="1:6" ht="14.25">
      <c r="A194" s="35"/>
      <c r="C194" s="35"/>
      <c r="D194" s="35"/>
      <c r="E194" s="36"/>
      <c r="F194" s="37"/>
    </row>
    <row r="195" spans="1:6" ht="14.25">
      <c r="A195" s="35"/>
      <c r="C195" s="35"/>
      <c r="D195" s="35"/>
      <c r="E195" s="36"/>
      <c r="F195" s="37"/>
    </row>
    <row r="196" spans="1:6" ht="14.25">
      <c r="A196" s="35"/>
      <c r="C196" s="35"/>
      <c r="D196" s="35"/>
      <c r="E196" s="36"/>
      <c r="F196" s="37"/>
    </row>
    <row r="197" spans="1:6" ht="14.25">
      <c r="A197" s="35"/>
      <c r="C197" s="35"/>
      <c r="D197" s="35"/>
      <c r="E197" s="36"/>
      <c r="F197" s="37"/>
    </row>
    <row r="198" spans="1:6" ht="14.25">
      <c r="A198" s="35"/>
      <c r="C198" s="35"/>
      <c r="D198" s="35"/>
      <c r="E198" s="36"/>
      <c r="F198" s="37"/>
    </row>
    <row r="199" spans="1:6" ht="14.25">
      <c r="A199" s="35"/>
      <c r="C199" s="35"/>
      <c r="D199" s="35"/>
      <c r="E199" s="36"/>
      <c r="F199" s="37"/>
    </row>
    <row r="200" spans="1:6" ht="14.25">
      <c r="A200" s="35"/>
      <c r="C200" s="35"/>
      <c r="D200" s="35"/>
      <c r="E200" s="36"/>
      <c r="F200" s="37"/>
    </row>
    <row r="201" spans="1:6" ht="14.25">
      <c r="A201" s="35"/>
      <c r="C201" s="35"/>
      <c r="D201" s="35"/>
      <c r="E201" s="36"/>
      <c r="F201" s="37"/>
    </row>
    <row r="202" spans="3:6" ht="14.25">
      <c r="C202" s="35"/>
      <c r="D202" s="35"/>
      <c r="E202" s="36"/>
      <c r="F202" s="37"/>
    </row>
    <row r="203" spans="3:6" ht="14.25">
      <c r="C203" s="35"/>
      <c r="D203" s="35"/>
      <c r="E203" s="36"/>
      <c r="F203" s="36"/>
    </row>
    <row r="204" spans="3:6" ht="14.25">
      <c r="C204" s="35"/>
      <c r="D204" s="35"/>
      <c r="E204" s="36"/>
      <c r="F204" s="36"/>
    </row>
    <row r="205" spans="3:6" ht="14.25">
      <c r="C205" s="35"/>
      <c r="D205" s="35"/>
      <c r="E205" s="36"/>
      <c r="F205" s="36"/>
    </row>
    <row r="206" spans="3:6" ht="14.25">
      <c r="C206" s="35"/>
      <c r="D206" s="35"/>
      <c r="E206" s="36"/>
      <c r="F206" s="36"/>
    </row>
    <row r="207" spans="3:6" ht="14.25">
      <c r="C207" s="35"/>
      <c r="D207" s="35"/>
      <c r="E207" s="36"/>
      <c r="F207" s="36"/>
    </row>
    <row r="208" spans="3:6" ht="14.25">
      <c r="C208" s="35"/>
      <c r="D208" s="35"/>
      <c r="E208" s="36"/>
      <c r="F208" s="36"/>
    </row>
    <row r="209" spans="3:6" ht="14.25">
      <c r="C209" s="35"/>
      <c r="D209" s="35"/>
      <c r="E209" s="36"/>
      <c r="F209" s="36"/>
    </row>
    <row r="210" spans="3:6" ht="14.25">
      <c r="C210" s="35"/>
      <c r="D210" s="35"/>
      <c r="E210" s="36"/>
      <c r="F210" s="36"/>
    </row>
    <row r="211" spans="3:6" ht="14.25">
      <c r="C211" s="35"/>
      <c r="D211" s="35"/>
      <c r="E211" s="36"/>
      <c r="F211" s="36"/>
    </row>
    <row r="212" spans="3:6" ht="14.25">
      <c r="C212" s="35"/>
      <c r="D212" s="35"/>
      <c r="E212" s="36"/>
      <c r="F212" s="36"/>
    </row>
    <row r="213" spans="3:6" ht="14.25">
      <c r="C213" s="35"/>
      <c r="D213" s="35"/>
      <c r="E213" s="36"/>
      <c r="F213" s="36"/>
    </row>
    <row r="214" spans="3:6" ht="14.25">
      <c r="C214" s="35"/>
      <c r="D214" s="35"/>
      <c r="E214" s="36"/>
      <c r="F214" s="36"/>
    </row>
    <row r="215" spans="3:6" ht="14.25">
      <c r="C215" s="35"/>
      <c r="D215" s="35"/>
      <c r="E215" s="36"/>
      <c r="F215" s="36"/>
    </row>
    <row r="216" spans="3:6" ht="14.25">
      <c r="C216" s="35"/>
      <c r="D216" s="35"/>
      <c r="E216" s="36"/>
      <c r="F216" s="36"/>
    </row>
    <row r="217" spans="3:6" ht="14.25">
      <c r="C217" s="35"/>
      <c r="D217" s="35"/>
      <c r="E217" s="36"/>
      <c r="F217" s="36"/>
    </row>
    <row r="218" spans="3:6" ht="14.25">
      <c r="C218" s="35"/>
      <c r="D218" s="35"/>
      <c r="E218" s="36"/>
      <c r="F218" s="36"/>
    </row>
    <row r="219" spans="3:6" ht="14.25">
      <c r="C219" s="35"/>
      <c r="D219" s="35"/>
      <c r="E219" s="36"/>
      <c r="F219" s="36"/>
    </row>
    <row r="220" spans="3:6" ht="14.25">
      <c r="C220" s="35"/>
      <c r="D220" s="35"/>
      <c r="E220" s="36"/>
      <c r="F220" s="36"/>
    </row>
    <row r="221" spans="3:6" ht="14.25">
      <c r="C221" s="35"/>
      <c r="D221" s="35"/>
      <c r="E221" s="36"/>
      <c r="F221" s="36"/>
    </row>
    <row r="222" spans="3:6" ht="14.25">
      <c r="C222" s="35"/>
      <c r="D222" s="35"/>
      <c r="E222" s="36"/>
      <c r="F222" s="36"/>
    </row>
    <row r="223" spans="3:6" ht="14.25">
      <c r="C223" s="35"/>
      <c r="D223" s="35"/>
      <c r="E223" s="36"/>
      <c r="F223" s="36"/>
    </row>
    <row r="224" spans="3:6" ht="14.25">
      <c r="C224" s="35"/>
      <c r="D224" s="35"/>
      <c r="E224" s="36"/>
      <c r="F224" s="36"/>
    </row>
    <row r="225" spans="3:6" ht="14.25">
      <c r="C225" s="35"/>
      <c r="D225" s="35"/>
      <c r="E225" s="36"/>
      <c r="F225" s="36"/>
    </row>
    <row r="226" spans="3:6" ht="14.25">
      <c r="C226" s="35"/>
      <c r="D226" s="35"/>
      <c r="E226" s="36"/>
      <c r="F226" s="36"/>
    </row>
    <row r="227" spans="3:6" ht="14.25">
      <c r="C227" s="35"/>
      <c r="D227" s="35"/>
      <c r="E227" s="36"/>
      <c r="F227" s="36"/>
    </row>
    <row r="228" spans="3:6" ht="14.25">
      <c r="C228" s="35"/>
      <c r="D228" s="35"/>
      <c r="E228" s="36"/>
      <c r="F228" s="36"/>
    </row>
    <row r="229" spans="3:6" ht="14.25">
      <c r="C229" s="35"/>
      <c r="D229" s="35"/>
      <c r="E229" s="36"/>
      <c r="F229" s="36"/>
    </row>
    <row r="230" spans="3:6" ht="14.25">
      <c r="C230" s="35"/>
      <c r="D230" s="35"/>
      <c r="E230" s="36"/>
      <c r="F230" s="36"/>
    </row>
    <row r="231" spans="3:6" ht="14.25">
      <c r="C231" s="35"/>
      <c r="D231" s="35"/>
      <c r="E231" s="36"/>
      <c r="F231" s="36"/>
    </row>
    <row r="232" spans="3:6" ht="14.25">
      <c r="C232" s="35"/>
      <c r="D232" s="35"/>
      <c r="E232" s="36"/>
      <c r="F232" s="36"/>
    </row>
    <row r="233" spans="3:6" ht="14.25">
      <c r="C233" s="35"/>
      <c r="D233" s="35"/>
      <c r="E233" s="36"/>
      <c r="F233" s="36"/>
    </row>
    <row r="234" spans="3:6" ht="14.25">
      <c r="C234" s="35"/>
      <c r="D234" s="35"/>
      <c r="E234" s="36"/>
      <c r="F234" s="36"/>
    </row>
    <row r="235" spans="3:6" ht="14.25">
      <c r="C235" s="35"/>
      <c r="D235" s="35"/>
      <c r="E235" s="36"/>
      <c r="F235" s="36"/>
    </row>
    <row r="236" spans="3:6" ht="14.25">
      <c r="C236" s="35"/>
      <c r="D236" s="35"/>
      <c r="E236" s="36"/>
      <c r="F236" s="36"/>
    </row>
    <row r="237" spans="3:6" ht="14.25">
      <c r="C237" s="35"/>
      <c r="D237" s="35"/>
      <c r="E237" s="36"/>
      <c r="F237" s="36"/>
    </row>
    <row r="238" spans="3:6" ht="14.25">
      <c r="C238" s="35"/>
      <c r="D238" s="35"/>
      <c r="E238" s="36"/>
      <c r="F238" s="36"/>
    </row>
    <row r="239" spans="3:6" ht="14.25">
      <c r="C239" s="35"/>
      <c r="D239" s="35"/>
      <c r="E239" s="36"/>
      <c r="F239" s="36"/>
    </row>
    <row r="240" spans="3:6" ht="14.25">
      <c r="C240" s="35"/>
      <c r="D240" s="35"/>
      <c r="E240" s="36"/>
      <c r="F240" s="36"/>
    </row>
    <row r="241" spans="3:6" ht="14.25">
      <c r="C241" s="35"/>
      <c r="D241" s="35"/>
      <c r="E241" s="36"/>
      <c r="F241" s="36"/>
    </row>
    <row r="242" spans="3:6" ht="14.25">
      <c r="C242" s="35"/>
      <c r="D242" s="35"/>
      <c r="E242" s="36"/>
      <c r="F242" s="36"/>
    </row>
    <row r="243" spans="3:6" ht="14.25">
      <c r="C243" s="35"/>
      <c r="D243" s="35"/>
      <c r="E243" s="36"/>
      <c r="F243" s="36"/>
    </row>
    <row r="244" spans="3:6" ht="14.25">
      <c r="C244" s="35"/>
      <c r="D244" s="35"/>
      <c r="E244" s="36"/>
      <c r="F244" s="36"/>
    </row>
    <row r="245" spans="3:6" ht="14.25">
      <c r="C245" s="35"/>
      <c r="D245" s="35"/>
      <c r="E245" s="36"/>
      <c r="F245" s="36"/>
    </row>
    <row r="246" spans="3:6" ht="14.25">
      <c r="C246" s="35"/>
      <c r="D246" s="35"/>
      <c r="E246" s="36"/>
      <c r="F246" s="36"/>
    </row>
    <row r="247" spans="3:6" ht="14.25">
      <c r="C247" s="35"/>
      <c r="D247" s="35"/>
      <c r="E247" s="36"/>
      <c r="F247" s="36"/>
    </row>
    <row r="248" spans="3:6" ht="14.25">
      <c r="C248" s="35"/>
      <c r="D248" s="35"/>
      <c r="E248" s="36"/>
      <c r="F248" s="36"/>
    </row>
    <row r="249" spans="3:6" ht="14.25">
      <c r="C249" s="35"/>
      <c r="D249" s="35"/>
      <c r="E249" s="36"/>
      <c r="F249" s="36"/>
    </row>
    <row r="250" spans="3:6" ht="14.25">
      <c r="C250" s="35"/>
      <c r="D250" s="35"/>
      <c r="E250" s="36"/>
      <c r="F250" s="36"/>
    </row>
    <row r="251" spans="3:6" ht="14.25">
      <c r="C251" s="35"/>
      <c r="D251" s="35"/>
      <c r="E251" s="36"/>
      <c r="F251" s="36"/>
    </row>
    <row r="252" spans="3:6" ht="14.25">
      <c r="C252" s="35"/>
      <c r="D252" s="35"/>
      <c r="E252" s="36"/>
      <c r="F252" s="36"/>
    </row>
    <row r="253" spans="3:6" ht="14.25">
      <c r="C253" s="35"/>
      <c r="D253" s="35"/>
      <c r="E253" s="36"/>
      <c r="F253" s="36"/>
    </row>
    <row r="254" spans="3:6" ht="14.25">
      <c r="C254" s="35"/>
      <c r="D254" s="35"/>
      <c r="E254" s="36"/>
      <c r="F254" s="36"/>
    </row>
    <row r="255" spans="3:6" ht="14.25">
      <c r="C255" s="35"/>
      <c r="D255" s="35"/>
      <c r="E255" s="36"/>
      <c r="F255" s="36"/>
    </row>
    <row r="256" spans="3:6" ht="14.25">
      <c r="C256" s="35"/>
      <c r="D256" s="35"/>
      <c r="E256" s="36"/>
      <c r="F256" s="36"/>
    </row>
    <row r="257" spans="3:6" ht="14.25">
      <c r="C257" s="35"/>
      <c r="D257" s="35"/>
      <c r="E257" s="36"/>
      <c r="F257" s="36"/>
    </row>
    <row r="258" spans="3:6" ht="14.25">
      <c r="C258" s="35"/>
      <c r="D258" s="35"/>
      <c r="E258" s="36"/>
      <c r="F258" s="36"/>
    </row>
    <row r="259" spans="3:6" ht="14.25">
      <c r="C259" s="35"/>
      <c r="D259" s="35"/>
      <c r="E259" s="36"/>
      <c r="F259" s="36"/>
    </row>
    <row r="260" spans="3:6" ht="14.25">
      <c r="C260" s="35"/>
      <c r="D260" s="35"/>
      <c r="E260" s="36"/>
      <c r="F260" s="36"/>
    </row>
    <row r="261" spans="3:6" ht="14.25">
      <c r="C261" s="35"/>
      <c r="D261" s="35"/>
      <c r="E261" s="36"/>
      <c r="F261" s="36"/>
    </row>
    <row r="262" spans="3:6" ht="14.25">
      <c r="C262" s="35"/>
      <c r="D262" s="35"/>
      <c r="E262" s="36"/>
      <c r="F262" s="36"/>
    </row>
    <row r="263" spans="3:6" ht="14.25">
      <c r="C263" s="35"/>
      <c r="D263" s="35"/>
      <c r="E263" s="36"/>
      <c r="F263" s="36"/>
    </row>
    <row r="264" spans="3:6" ht="14.25">
      <c r="C264" s="35"/>
      <c r="D264" s="35"/>
      <c r="E264" s="36"/>
      <c r="F264" s="36"/>
    </row>
    <row r="265" spans="3:6" ht="14.25">
      <c r="C265" s="35"/>
      <c r="D265" s="35"/>
      <c r="E265" s="36"/>
      <c r="F265" s="36"/>
    </row>
    <row r="266" spans="3:6" ht="14.25">
      <c r="C266" s="35"/>
      <c r="D266" s="35"/>
      <c r="E266" s="36"/>
      <c r="F266" s="36"/>
    </row>
    <row r="267" spans="3:6" ht="14.25">
      <c r="C267" s="35"/>
      <c r="D267" s="35"/>
      <c r="E267" s="36"/>
      <c r="F267" s="36"/>
    </row>
    <row r="268" spans="3:6" ht="14.25">
      <c r="C268" s="35"/>
      <c r="D268" s="35"/>
      <c r="E268" s="36"/>
      <c r="F268" s="36"/>
    </row>
    <row r="269" spans="3:6" ht="14.25">
      <c r="C269" s="35"/>
      <c r="D269" s="35"/>
      <c r="E269" s="36"/>
      <c r="F269" s="36"/>
    </row>
    <row r="270" spans="3:6" ht="14.25">
      <c r="C270" s="35"/>
      <c r="D270" s="35"/>
      <c r="E270" s="36"/>
      <c r="F270" s="36"/>
    </row>
    <row r="271" spans="3:6" ht="14.25">
      <c r="C271" s="35"/>
      <c r="D271" s="35"/>
      <c r="E271" s="36"/>
      <c r="F271" s="36"/>
    </row>
    <row r="272" spans="3:6" ht="14.25">
      <c r="C272" s="35"/>
      <c r="D272" s="35"/>
      <c r="E272" s="36"/>
      <c r="F272" s="36"/>
    </row>
    <row r="273" spans="3:6" ht="14.25">
      <c r="C273" s="35"/>
      <c r="D273" s="35"/>
      <c r="E273" s="36"/>
      <c r="F273" s="36"/>
    </row>
    <row r="274" spans="3:6" ht="14.25">
      <c r="C274" s="35"/>
      <c r="D274" s="35"/>
      <c r="E274" s="36"/>
      <c r="F274" s="36"/>
    </row>
    <row r="275" spans="3:6" ht="14.25">
      <c r="C275" s="35"/>
      <c r="D275" s="35"/>
      <c r="E275" s="36"/>
      <c r="F275" s="36"/>
    </row>
    <row r="276" spans="3:6" ht="14.25">
      <c r="C276" s="35"/>
      <c r="D276" s="35"/>
      <c r="E276" s="36"/>
      <c r="F276" s="36"/>
    </row>
    <row r="277" spans="3:6" ht="14.25">
      <c r="C277" s="35"/>
      <c r="D277" s="35"/>
      <c r="E277" s="36"/>
      <c r="F277" s="36"/>
    </row>
    <row r="278" spans="3:6" ht="14.25">
      <c r="C278" s="35"/>
      <c r="D278" s="35"/>
      <c r="E278" s="36"/>
      <c r="F278" s="36"/>
    </row>
    <row r="279" spans="3:6" ht="14.25">
      <c r="C279" s="35"/>
      <c r="D279" s="35"/>
      <c r="E279" s="36"/>
      <c r="F279" s="36"/>
    </row>
    <row r="280" spans="3:6" ht="14.25">
      <c r="C280" s="35"/>
      <c r="D280" s="35"/>
      <c r="E280" s="36"/>
      <c r="F280" s="36"/>
    </row>
    <row r="281" spans="3:6" ht="14.25">
      <c r="C281" s="35"/>
      <c r="D281" s="35"/>
      <c r="E281" s="36"/>
      <c r="F281" s="36"/>
    </row>
    <row r="282" spans="3:6" ht="14.25">
      <c r="C282" s="35"/>
      <c r="D282" s="35"/>
      <c r="E282" s="35"/>
      <c r="F282" s="35"/>
    </row>
    <row r="283" spans="3:6" ht="14.25">
      <c r="C283" s="35"/>
      <c r="D283" s="35"/>
      <c r="E283" s="35"/>
      <c r="F283" s="35"/>
    </row>
    <row r="284" spans="3:6" ht="14.25">
      <c r="C284" s="35"/>
      <c r="D284" s="35"/>
      <c r="E284" s="35"/>
      <c r="F284" s="35"/>
    </row>
    <row r="285" spans="3:6" ht="14.25">
      <c r="C285" s="35"/>
      <c r="D285" s="35"/>
      <c r="E285" s="35"/>
      <c r="F285" s="35"/>
    </row>
    <row r="286" spans="3:6" ht="14.25">
      <c r="C286" s="35"/>
      <c r="D286" s="35"/>
      <c r="E286" s="35"/>
      <c r="F286" s="35"/>
    </row>
    <row r="287" spans="3:6" ht="14.25">
      <c r="C287" s="35"/>
      <c r="D287" s="35"/>
      <c r="E287" s="35"/>
      <c r="F287" s="35"/>
    </row>
    <row r="288" spans="3:6" ht="14.25">
      <c r="C288" s="35"/>
      <c r="D288" s="35"/>
      <c r="E288" s="35"/>
      <c r="F288" s="35"/>
    </row>
    <row r="289" spans="3:6" ht="14.25">
      <c r="C289" s="35"/>
      <c r="D289" s="35"/>
      <c r="E289" s="35"/>
      <c r="F289" s="35"/>
    </row>
    <row r="290" spans="3:6" ht="14.25">
      <c r="C290" s="35"/>
      <c r="D290" s="35"/>
      <c r="E290" s="35"/>
      <c r="F290" s="35"/>
    </row>
    <row r="291" spans="3:6" ht="14.25">
      <c r="C291" s="35"/>
      <c r="D291" s="35"/>
      <c r="E291" s="35"/>
      <c r="F291" s="35"/>
    </row>
    <row r="292" spans="3:6" ht="14.25">
      <c r="C292" s="35"/>
      <c r="D292" s="35"/>
      <c r="E292" s="35"/>
      <c r="F292" s="35"/>
    </row>
    <row r="293" spans="3:6" ht="14.25">
      <c r="C293" s="35"/>
      <c r="D293" s="35"/>
      <c r="E293" s="35"/>
      <c r="F293" s="35"/>
    </row>
    <row r="294" spans="3:6" ht="14.25">
      <c r="C294" s="35"/>
      <c r="D294" s="35"/>
      <c r="E294" s="35"/>
      <c r="F294" s="35"/>
    </row>
    <row r="295" spans="3:6" ht="14.25">
      <c r="C295" s="35"/>
      <c r="D295" s="35"/>
      <c r="E295" s="35"/>
      <c r="F295" s="35"/>
    </row>
    <row r="296" spans="3:6" ht="14.25">
      <c r="C296" s="35"/>
      <c r="D296" s="35"/>
      <c r="E296" s="35"/>
      <c r="F296" s="35"/>
    </row>
    <row r="297" spans="3:6" ht="14.25">
      <c r="C297" s="35"/>
      <c r="D297" s="35"/>
      <c r="E297" s="35"/>
      <c r="F297" s="35"/>
    </row>
    <row r="298" spans="3:6" ht="14.25">
      <c r="C298" s="35"/>
      <c r="D298" s="35"/>
      <c r="E298" s="35"/>
      <c r="F298" s="35"/>
    </row>
    <row r="299" spans="3:6" ht="14.25">
      <c r="C299" s="35"/>
      <c r="D299" s="35"/>
      <c r="E299" s="35"/>
      <c r="F299" s="35"/>
    </row>
    <row r="300" spans="3:6" ht="14.25">
      <c r="C300" s="35"/>
      <c r="D300" s="35"/>
      <c r="E300" s="35"/>
      <c r="F300" s="35"/>
    </row>
    <row r="301" spans="3:6" ht="14.25">
      <c r="C301" s="35"/>
      <c r="D301" s="35"/>
      <c r="E301" s="35"/>
      <c r="F301" s="35"/>
    </row>
    <row r="302" spans="3:6" ht="14.25">
      <c r="C302" s="35"/>
      <c r="D302" s="35"/>
      <c r="E302" s="35"/>
      <c r="F302" s="35"/>
    </row>
    <row r="303" spans="3:6" ht="14.25">
      <c r="C303" s="35"/>
      <c r="D303" s="35"/>
      <c r="E303" s="35"/>
      <c r="F303" s="35"/>
    </row>
    <row r="304" spans="3:6" ht="14.25">
      <c r="C304" s="35"/>
      <c r="D304" s="35"/>
      <c r="E304" s="35"/>
      <c r="F304" s="35"/>
    </row>
    <row r="305" spans="3:6" ht="14.25">
      <c r="C305" s="35"/>
      <c r="D305" s="35"/>
      <c r="E305" s="35"/>
      <c r="F305" s="35"/>
    </row>
    <row r="306" spans="3:6" ht="14.25">
      <c r="C306" s="35"/>
      <c r="D306" s="35"/>
      <c r="E306" s="35"/>
      <c r="F306" s="35"/>
    </row>
    <row r="307" spans="3:6" ht="14.25">
      <c r="C307" s="35"/>
      <c r="D307" s="35"/>
      <c r="E307" s="35"/>
      <c r="F307" s="35"/>
    </row>
    <row r="308" spans="3:6" ht="14.25">
      <c r="C308" s="35"/>
      <c r="D308" s="35"/>
      <c r="E308" s="35"/>
      <c r="F308" s="35"/>
    </row>
    <row r="309" spans="3:6" ht="14.25">
      <c r="C309" s="35"/>
      <c r="D309" s="35"/>
      <c r="E309" s="35"/>
      <c r="F309" s="35"/>
    </row>
    <row r="310" spans="3:6" ht="14.25">
      <c r="C310" s="35"/>
      <c r="D310" s="35"/>
      <c r="E310" s="35"/>
      <c r="F310" s="35"/>
    </row>
    <row r="311" spans="3:6" ht="14.25">
      <c r="C311" s="35"/>
      <c r="D311" s="35"/>
      <c r="E311" s="35"/>
      <c r="F311" s="35"/>
    </row>
    <row r="312" spans="3:6" ht="14.25">
      <c r="C312" s="35"/>
      <c r="D312" s="35"/>
      <c r="E312" s="35"/>
      <c r="F312" s="35"/>
    </row>
    <row r="313" spans="3:6" ht="14.25">
      <c r="C313" s="35"/>
      <c r="D313" s="35"/>
      <c r="E313" s="35"/>
      <c r="F313" s="35"/>
    </row>
    <row r="314" spans="3:6" ht="14.25">
      <c r="C314" s="35"/>
      <c r="D314" s="35"/>
      <c r="E314" s="35"/>
      <c r="F314" s="35"/>
    </row>
    <row r="315" spans="3:6" ht="14.25">
      <c r="C315" s="35"/>
      <c r="D315" s="35"/>
      <c r="E315" s="35"/>
      <c r="F315" s="35"/>
    </row>
    <row r="316" spans="3:6" ht="14.25">
      <c r="C316" s="35"/>
      <c r="D316" s="35"/>
      <c r="E316" s="35"/>
      <c r="F316" s="35"/>
    </row>
    <row r="317" spans="3:6" ht="14.25">
      <c r="C317" s="35"/>
      <c r="D317" s="35"/>
      <c r="E317" s="35"/>
      <c r="F317" s="35"/>
    </row>
    <row r="318" spans="3:6" ht="14.25">
      <c r="C318" s="35"/>
      <c r="D318" s="35"/>
      <c r="E318" s="35"/>
      <c r="F318" s="35"/>
    </row>
    <row r="319" spans="3:6" ht="14.25">
      <c r="C319" s="35"/>
      <c r="D319" s="35"/>
      <c r="E319" s="35"/>
      <c r="F319" s="35"/>
    </row>
    <row r="320" spans="3:6" ht="14.25">
      <c r="C320" s="35"/>
      <c r="D320" s="35"/>
      <c r="E320" s="35"/>
      <c r="F320" s="35"/>
    </row>
    <row r="321" spans="3:6" ht="14.25">
      <c r="C321" s="35"/>
      <c r="D321" s="35"/>
      <c r="E321" s="35"/>
      <c r="F321" s="35"/>
    </row>
    <row r="322" spans="3:6" ht="14.25">
      <c r="C322" s="35"/>
      <c r="D322" s="35"/>
      <c r="E322" s="35"/>
      <c r="F322" s="35"/>
    </row>
    <row r="323" spans="3:6" ht="14.25">
      <c r="C323" s="35"/>
      <c r="D323" s="35"/>
      <c r="E323" s="35"/>
      <c r="F323" s="35"/>
    </row>
    <row r="324" spans="3:6" ht="14.25">
      <c r="C324" s="35"/>
      <c r="D324" s="35"/>
      <c r="E324" s="35"/>
      <c r="F324" s="35"/>
    </row>
    <row r="325" spans="3:6" ht="14.25">
      <c r="C325" s="35"/>
      <c r="D325" s="35"/>
      <c r="E325" s="35"/>
      <c r="F325" s="35"/>
    </row>
    <row r="326" spans="3:6" ht="14.25">
      <c r="C326" s="35"/>
      <c r="D326" s="35"/>
      <c r="E326" s="35"/>
      <c r="F326" s="35"/>
    </row>
    <row r="327" spans="3:6" ht="14.25">
      <c r="C327" s="35"/>
      <c r="D327" s="35"/>
      <c r="E327" s="35"/>
      <c r="F327" s="35"/>
    </row>
    <row r="328" spans="3:6" ht="14.25">
      <c r="C328" s="35"/>
      <c r="D328" s="35"/>
      <c r="E328" s="35"/>
      <c r="F328" s="35"/>
    </row>
    <row r="329" spans="3:6" ht="14.25">
      <c r="C329" s="35"/>
      <c r="D329" s="35"/>
      <c r="E329" s="35"/>
      <c r="F329" s="35"/>
    </row>
    <row r="330" spans="3:6" ht="14.25">
      <c r="C330" s="35"/>
      <c r="D330" s="35"/>
      <c r="E330" s="35"/>
      <c r="F330" s="35"/>
    </row>
    <row r="331" spans="3:6" ht="14.25">
      <c r="C331" s="35"/>
      <c r="D331" s="35"/>
      <c r="E331" s="35"/>
      <c r="F331" s="35"/>
    </row>
    <row r="332" spans="3:6" ht="14.25">
      <c r="C332" s="35"/>
      <c r="D332" s="35"/>
      <c r="E332" s="35"/>
      <c r="F332" s="35"/>
    </row>
    <row r="333" spans="3:6" ht="14.25">
      <c r="C333" s="35"/>
      <c r="D333" s="35"/>
      <c r="E333" s="35"/>
      <c r="F333" s="35"/>
    </row>
    <row r="334" spans="3:6" ht="14.25">
      <c r="C334" s="35"/>
      <c r="D334" s="35"/>
      <c r="E334" s="35"/>
      <c r="F334" s="35"/>
    </row>
  </sheetData>
  <sheetProtection/>
  <printOptions/>
  <pageMargins left="0.5905511811023623" right="0.3937007874015748"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Admin</cp:lastModifiedBy>
  <cp:lastPrinted>2012-04-13T08:37:30Z</cp:lastPrinted>
  <dcterms:created xsi:type="dcterms:W3CDTF">2001-12-14T14:44:01Z</dcterms:created>
  <dcterms:modified xsi:type="dcterms:W3CDTF">2013-06-04T08:10:32Z</dcterms:modified>
  <cp:category/>
  <cp:version/>
  <cp:contentType/>
  <cp:contentStatus/>
</cp:coreProperties>
</file>