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<sst xmlns="http://schemas.openxmlformats.org/spreadsheetml/2006/main" count="92" uniqueCount="92">
  <si>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</si>
  <si>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</si>
  <si>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</si>
  <si>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</si>
  <si>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</si>
  <si>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</si>
  <si>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</si>
  <si>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</si>
  <si>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</si>
  <si>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</si>
  <si>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</si>
  <si>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</si>
  <si>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</si>
  <si>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</si>
  <si>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</si>
  <si>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</si>
  <si>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</si>
  <si>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</si>
  <si>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</si>
  <si>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</si>
  <si>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</si>
  <si>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</si>
  <si>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</si>
  <si>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</si>
  <si>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</si>
  <si>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</si>
  <si>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</si>
  <si>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</si>
  <si>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</si>
  <si>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</si>
  <si>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</si>
  <si>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</si>
  <si>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</si>
  <si>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</si>
  <si>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</si>
  <si>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</si>
  <si>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</si>
  <si>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</si>
  <si>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</si>
  <si>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</si>
  <si>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</si>
  <si>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</si>
  <si>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</si>
  <si>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</si>
  <si>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</si>
  <si>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</si>
  <si>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</si>
  <si>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</si>
  <si>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</si>
  <si>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</si>
  <si>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</si>
  <si>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</si>
  <si>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</si>
  <si>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</si>
  <si>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</si>
  <si>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</si>
  <si>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</si>
  <si>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</si>
  <si>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</si>
  <si>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</si>
  <si>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</si>
  <si>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</si>
  <si>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</si>
  <si>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</si>
  <si>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</si>
  <si>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</si>
  <si>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</si>
  <si>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</si>
  <si>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</si>
  <si>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</si>
  <si>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</si>
  <si>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</si>
  <si>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</si>
  <si>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</si>
  <si>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до рішення  сесії міської ради</t>
  </si>
  <si>
    <t>Внески органів місцевого самоврядування у статутні фонди</t>
  </si>
  <si>
    <t>100202</t>
  </si>
  <si>
    <t>Водопровідно-каналізаційне господарство</t>
  </si>
  <si>
    <t>100203</t>
  </si>
  <si>
    <t>Благоустрій міст, сіл, селищ</t>
  </si>
  <si>
    <t>Надходження коштів пайової участі у розвитку інфраструктури населеного пункту</t>
  </si>
  <si>
    <t>250000</t>
  </si>
  <si>
    <t>Видатки, не віднесені до основних груп - всього, з них:</t>
  </si>
  <si>
    <t>250344</t>
  </si>
  <si>
    <t>Субвенція з місцевого бюджету державному бюджету на виконання програм соціально-економічного розвитку</t>
  </si>
  <si>
    <t>Податок на нерухоме майно</t>
  </si>
  <si>
    <t>бюджету міста за 9 місяців 2013 року"</t>
  </si>
  <si>
    <t>Звіт про виконання бюджету міста за 9 місяців 2013 року</t>
  </si>
  <si>
    <t>Виконано за 9 місяців</t>
  </si>
  <si>
    <t>250404</t>
  </si>
  <si>
    <t>Інші видатки</t>
  </si>
  <si>
    <t>від 15 листопада 2013 року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</si>
</sst>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" sqref="F4:F5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74</v>
      </c>
    </row>
    <row r="3" ht="14.25">
      <c r="C3" s="1" t="s">
        <v>91</v>
      </c>
    </row>
    <row r="4" ht="14.25">
      <c r="C4" s="1" t="s">
        <v>45</v>
      </c>
    </row>
    <row r="5" ht="14.25">
      <c r="C5" s="1" t="s">
        <v>86</v>
      </c>
    </row>
    <row r="6" spans="1:2" ht="15">
      <c r="A6" s="2"/>
      <c r="B6" s="3" t="s">
        <v>87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88</v>
      </c>
      <c r="E9" s="8" t="s">
        <v>47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5" t="s">
        <v>35</v>
      </c>
      <c r="B11" s="37" t="s">
        <v>33</v>
      </c>
      <c r="C11" s="29">
        <f>C12+C15+C19</f>
        <v>5872811.02</v>
      </c>
      <c r="D11" s="29">
        <f>D12+D15+D19</f>
        <v>4362314.669999999</v>
      </c>
      <c r="E11" s="14">
        <f aca="true" t="shared" si="0" ref="E11:E32">D11/C11*100</f>
        <v>74.27984069543582</v>
      </c>
      <c r="G11" s="57"/>
    </row>
    <row r="12" spans="1:5" s="36" customFormat="1" ht="16.5" customHeight="1">
      <c r="A12" s="45" t="s">
        <v>36</v>
      </c>
      <c r="B12" s="51" t="s">
        <v>34</v>
      </c>
      <c r="C12" s="47">
        <f>C13+C14</f>
        <v>865700</v>
      </c>
      <c r="D12" s="47">
        <f>D13+D14</f>
        <v>801848.37</v>
      </c>
      <c r="E12" s="12">
        <f t="shared" si="0"/>
        <v>92.62427746332447</v>
      </c>
    </row>
    <row r="13" spans="1:5" ht="29.25" customHeight="1">
      <c r="A13" s="45">
        <v>12020000</v>
      </c>
      <c r="B13" s="44" t="s">
        <v>61</v>
      </c>
      <c r="C13" s="47">
        <v>0</v>
      </c>
      <c r="D13" s="47">
        <v>75.73</v>
      </c>
      <c r="E13" s="12" t="e">
        <f t="shared" si="0"/>
        <v>#DIV/0!</v>
      </c>
    </row>
    <row r="14" spans="1:5" ht="14.25">
      <c r="A14" s="9">
        <v>12030000</v>
      </c>
      <c r="B14" s="46" t="s">
        <v>62</v>
      </c>
      <c r="C14" s="47">
        <v>865700</v>
      </c>
      <c r="D14" s="47">
        <v>801772.64</v>
      </c>
      <c r="E14" s="12">
        <f t="shared" si="0"/>
        <v>92.6155296292018</v>
      </c>
    </row>
    <row r="15" spans="1:5" ht="14.25">
      <c r="A15" s="9">
        <v>18000000</v>
      </c>
      <c r="B15" s="46" t="s">
        <v>63</v>
      </c>
      <c r="C15" s="47">
        <f>SUM(C16:C18)</f>
        <v>4926311.02</v>
      </c>
      <c r="D15" s="47">
        <f>SUM(D16:D18)</f>
        <v>3505244.6199999996</v>
      </c>
      <c r="E15" s="12">
        <f t="shared" si="0"/>
        <v>71.15353873860771</v>
      </c>
    </row>
    <row r="16" spans="1:5" ht="14.25">
      <c r="A16" s="9">
        <v>18010000</v>
      </c>
      <c r="B16" s="46" t="s">
        <v>85</v>
      </c>
      <c r="C16" s="47">
        <v>0</v>
      </c>
      <c r="D16" s="47">
        <v>10741.61</v>
      </c>
      <c r="E16" s="12"/>
    </row>
    <row r="17" spans="1:5" ht="14.25">
      <c r="A17" s="9">
        <v>18040000</v>
      </c>
      <c r="B17" s="46" t="s">
        <v>64</v>
      </c>
      <c r="C17" s="47">
        <v>55800</v>
      </c>
      <c r="D17" s="47">
        <v>43561.5</v>
      </c>
      <c r="E17" s="12">
        <f t="shared" si="0"/>
        <v>78.06720430107526</v>
      </c>
    </row>
    <row r="18" spans="1:5" ht="14.25">
      <c r="A18" s="9">
        <v>18050000</v>
      </c>
      <c r="B18" s="46" t="s">
        <v>65</v>
      </c>
      <c r="C18" s="47">
        <v>4870511.02</v>
      </c>
      <c r="D18" s="47">
        <v>3450941.51</v>
      </c>
      <c r="E18" s="12">
        <f t="shared" si="0"/>
        <v>70.85378712478511</v>
      </c>
    </row>
    <row r="19" spans="1:5" ht="14.25">
      <c r="A19" s="9">
        <v>19000000</v>
      </c>
      <c r="B19" s="46" t="s">
        <v>66</v>
      </c>
      <c r="C19" s="47">
        <f>C20+C21</f>
        <v>80800</v>
      </c>
      <c r="D19" s="47">
        <f>D20+D21</f>
        <v>55221.68</v>
      </c>
      <c r="E19" s="12">
        <f t="shared" si="0"/>
        <v>68.34366336633664</v>
      </c>
    </row>
    <row r="20" spans="1:5" ht="13.5" customHeight="1">
      <c r="A20" s="9">
        <v>19010000</v>
      </c>
      <c r="B20" s="46" t="s">
        <v>67</v>
      </c>
      <c r="C20" s="47">
        <v>80800</v>
      </c>
      <c r="D20" s="47">
        <v>55117.47</v>
      </c>
      <c r="E20" s="12">
        <f t="shared" si="0"/>
        <v>68.21469059405942</v>
      </c>
    </row>
    <row r="21" spans="1:5" ht="17.25" customHeight="1">
      <c r="A21" s="9">
        <v>19050000</v>
      </c>
      <c r="B21" s="46" t="s">
        <v>68</v>
      </c>
      <c r="C21" s="47">
        <v>0</v>
      </c>
      <c r="D21" s="47">
        <v>104.21</v>
      </c>
      <c r="E21" s="12" t="e">
        <f t="shared" si="0"/>
        <v>#DIV/0!</v>
      </c>
    </row>
    <row r="22" spans="1:5" ht="16.5" customHeight="1">
      <c r="A22" s="35" t="s">
        <v>38</v>
      </c>
      <c r="B22" s="37" t="s">
        <v>37</v>
      </c>
      <c r="C22" s="30">
        <f>SUM(C24:C26)</f>
        <v>2653519</v>
      </c>
      <c r="D22" s="30">
        <f>SUM(D24:D26)</f>
        <v>2059080.3900000001</v>
      </c>
      <c r="E22" s="14">
        <f t="shared" si="0"/>
        <v>77.5981023689674</v>
      </c>
    </row>
    <row r="23" spans="1:5" ht="16.5" customHeight="1">
      <c r="A23" s="9">
        <v>24000000</v>
      </c>
      <c r="B23" s="46" t="s">
        <v>69</v>
      </c>
      <c r="C23" s="32">
        <f>C24+C25</f>
        <v>22500</v>
      </c>
      <c r="D23" s="32">
        <f>D24+D25</f>
        <v>7982.56</v>
      </c>
      <c r="E23" s="54">
        <f t="shared" si="0"/>
        <v>35.47804444444444</v>
      </c>
    </row>
    <row r="24" spans="1:5" ht="14.25">
      <c r="A24" s="9">
        <v>24060000</v>
      </c>
      <c r="B24" s="46" t="s">
        <v>70</v>
      </c>
      <c r="C24" s="53">
        <v>2700</v>
      </c>
      <c r="D24" s="53">
        <v>394.04</v>
      </c>
      <c r="E24" s="54">
        <f t="shared" si="0"/>
        <v>14.594074074074076</v>
      </c>
    </row>
    <row r="25" spans="1:5" ht="14.25">
      <c r="A25" s="9">
        <v>24170000</v>
      </c>
      <c r="B25" s="46" t="s">
        <v>80</v>
      </c>
      <c r="C25" s="53">
        <v>19800</v>
      </c>
      <c r="D25" s="53">
        <v>7588.52</v>
      </c>
      <c r="E25" s="54">
        <f t="shared" si="0"/>
        <v>38.32585858585858</v>
      </c>
    </row>
    <row r="26" spans="1:5" ht="15" customHeight="1">
      <c r="A26" s="45">
        <v>25000000</v>
      </c>
      <c r="B26" s="46" t="s">
        <v>19</v>
      </c>
      <c r="C26" s="47">
        <v>2631019</v>
      </c>
      <c r="D26" s="47">
        <v>2051097.83</v>
      </c>
      <c r="E26" s="12">
        <f>D26/C26*100</f>
        <v>77.95830550824606</v>
      </c>
    </row>
    <row r="27" spans="1:5" ht="15" customHeight="1">
      <c r="A27" s="35" t="s">
        <v>40</v>
      </c>
      <c r="B27" s="15" t="s">
        <v>39</v>
      </c>
      <c r="C27" s="30">
        <f>SUM(C28:C29)</f>
        <v>32120</v>
      </c>
      <c r="D27" s="30">
        <f>SUM(D28:D29)</f>
        <v>112773.3</v>
      </c>
      <c r="E27" s="14">
        <f t="shared" si="0"/>
        <v>351.0999377334994</v>
      </c>
    </row>
    <row r="28" spans="1:5" ht="14.25">
      <c r="A28" s="45">
        <v>31030000</v>
      </c>
      <c r="B28" s="46" t="s">
        <v>20</v>
      </c>
      <c r="C28" s="47">
        <v>0</v>
      </c>
      <c r="D28" s="47">
        <v>37180.3</v>
      </c>
      <c r="E28" s="12">
        <v>0</v>
      </c>
    </row>
    <row r="29" spans="1:5" ht="28.5">
      <c r="A29" s="48" t="s">
        <v>41</v>
      </c>
      <c r="B29" s="44" t="s">
        <v>46</v>
      </c>
      <c r="C29" s="49">
        <v>32120</v>
      </c>
      <c r="D29" s="49">
        <v>75593</v>
      </c>
      <c r="E29" s="50">
        <f t="shared" si="0"/>
        <v>235.34557907845576</v>
      </c>
    </row>
    <row r="30" spans="1:5" ht="45">
      <c r="A30" s="25" t="s">
        <v>71</v>
      </c>
      <c r="B30" s="38" t="s">
        <v>73</v>
      </c>
      <c r="C30" s="32">
        <v>3234500</v>
      </c>
      <c r="D30" s="32">
        <v>1832121.96</v>
      </c>
      <c r="E30" s="13">
        <f t="shared" si="0"/>
        <v>56.643127531303136</v>
      </c>
    </row>
    <row r="31" spans="1:5" s="2" customFormat="1" ht="15">
      <c r="A31" s="25"/>
      <c r="B31" s="38" t="s">
        <v>72</v>
      </c>
      <c r="C31" s="30">
        <f>+C27+C22+C11</f>
        <v>8558450.02</v>
      </c>
      <c r="D31" s="30">
        <f>+D27+D22+D11</f>
        <v>6534168.359999999</v>
      </c>
      <c r="E31" s="14">
        <f t="shared" si="0"/>
        <v>76.34756696283189</v>
      </c>
    </row>
    <row r="32" spans="1:8" ht="15">
      <c r="A32" s="15" t="s">
        <v>23</v>
      </c>
      <c r="B32" s="16"/>
      <c r="C32" s="29">
        <f>C31+C30</f>
        <v>11792950.02</v>
      </c>
      <c r="D32" s="29">
        <f>D31+D30</f>
        <v>8366290.319999999</v>
      </c>
      <c r="E32" s="14">
        <f t="shared" si="0"/>
        <v>70.94315083004142</v>
      </c>
      <c r="H32" s="57"/>
    </row>
    <row r="33" spans="1:5" ht="15">
      <c r="A33" s="17"/>
      <c r="B33" s="28" t="s">
        <v>27</v>
      </c>
      <c r="C33" s="31"/>
      <c r="D33" s="31"/>
      <c r="E33" s="18"/>
    </row>
    <row r="34" spans="1:5" ht="15">
      <c r="A34" s="41" t="s">
        <v>31</v>
      </c>
      <c r="B34" s="42" t="s">
        <v>32</v>
      </c>
      <c r="C34" s="30">
        <f>690835</f>
        <v>690835</v>
      </c>
      <c r="D34" s="43">
        <f>127510.9</f>
        <v>127510.9</v>
      </c>
      <c r="E34" s="21">
        <f aca="true" t="shared" si="1" ref="E34:E56">D34/C34*100</f>
        <v>18.4575043244769</v>
      </c>
    </row>
    <row r="35" spans="1:5" ht="15">
      <c r="A35" s="25" t="s">
        <v>2</v>
      </c>
      <c r="B35" s="26" t="s">
        <v>0</v>
      </c>
      <c r="C35" s="30">
        <f>2585338.04</f>
        <v>2585338.04</v>
      </c>
      <c r="D35" s="30">
        <f>1816086.35</f>
        <v>1816086.35</v>
      </c>
      <c r="E35" s="21">
        <f t="shared" si="1"/>
        <v>70.24560509696443</v>
      </c>
    </row>
    <row r="36" spans="1:5" ht="15">
      <c r="A36" s="25" t="s">
        <v>29</v>
      </c>
      <c r="B36" s="26" t="s">
        <v>30</v>
      </c>
      <c r="C36" s="30">
        <f>154473.6</f>
        <v>154473.6</v>
      </c>
      <c r="D36" s="30">
        <f>107397.14</f>
        <v>107397.14</v>
      </c>
      <c r="E36" s="21">
        <f t="shared" si="1"/>
        <v>69.52459190437719</v>
      </c>
    </row>
    <row r="37" spans="1:5" ht="15">
      <c r="A37" s="25" t="s">
        <v>42</v>
      </c>
      <c r="B37" s="26" t="s">
        <v>43</v>
      </c>
      <c r="C37" s="30">
        <f>C38+C39+C40</f>
        <v>1978677.19</v>
      </c>
      <c r="D37" s="30">
        <f>D38+D39+D40</f>
        <v>1842582</v>
      </c>
      <c r="E37" s="21">
        <f t="shared" si="1"/>
        <v>93.12191040116049</v>
      </c>
    </row>
    <row r="38" spans="1:5" ht="14.25">
      <c r="A38" s="40" t="s">
        <v>59</v>
      </c>
      <c r="B38" s="44" t="s">
        <v>60</v>
      </c>
      <c r="C38" s="32">
        <f>200000</f>
        <v>200000</v>
      </c>
      <c r="D38" s="32">
        <f>96931.29</f>
        <v>96931.29</v>
      </c>
      <c r="E38" s="13">
        <f t="shared" si="1"/>
        <v>48.465644999999995</v>
      </c>
    </row>
    <row r="39" spans="1:5" ht="14.25">
      <c r="A39" s="40" t="s">
        <v>76</v>
      </c>
      <c r="B39" s="44" t="s">
        <v>77</v>
      </c>
      <c r="C39" s="32">
        <f>1666677.19</f>
        <v>1666677.19</v>
      </c>
      <c r="D39" s="32">
        <f>1666677.19</f>
        <v>1666677.19</v>
      </c>
      <c r="E39" s="13">
        <f t="shared" si="1"/>
        <v>100</v>
      </c>
    </row>
    <row r="40" spans="1:5" ht="14.25">
      <c r="A40" s="40" t="s">
        <v>78</v>
      </c>
      <c r="B40" s="44" t="s">
        <v>79</v>
      </c>
      <c r="C40" s="32">
        <f>112000</f>
        <v>112000</v>
      </c>
      <c r="D40" s="32">
        <f>78973.52</f>
        <v>78973.52</v>
      </c>
      <c r="E40" s="13">
        <f t="shared" si="1"/>
        <v>70.51207142857143</v>
      </c>
    </row>
    <row r="41" spans="1:5" ht="15">
      <c r="A41" s="25" t="s">
        <v>5</v>
      </c>
      <c r="B41" s="26" t="s">
        <v>8</v>
      </c>
      <c r="C41" s="30">
        <f>469730.53</f>
        <v>469730.53</v>
      </c>
      <c r="D41" s="30">
        <f>151739.37</f>
        <v>151739.37</v>
      </c>
      <c r="E41" s="21">
        <f t="shared" si="1"/>
        <v>32.30349323898534</v>
      </c>
    </row>
    <row r="42" spans="1:5" ht="15">
      <c r="A42" s="25" t="s">
        <v>53</v>
      </c>
      <c r="B42" s="26" t="s">
        <v>54</v>
      </c>
      <c r="C42" s="30">
        <f>72032</f>
        <v>72032</v>
      </c>
      <c r="D42" s="30">
        <f>32032</f>
        <v>32032</v>
      </c>
      <c r="E42" s="21">
        <f t="shared" si="1"/>
        <v>44.46912483340738</v>
      </c>
    </row>
    <row r="43" spans="1:5" ht="15">
      <c r="A43" s="25" t="s">
        <v>6</v>
      </c>
      <c r="B43" s="26" t="s">
        <v>21</v>
      </c>
      <c r="C43" s="30">
        <f>C44+C45</f>
        <v>1803212.47</v>
      </c>
      <c r="D43" s="30">
        <f>D44+D45</f>
        <v>976488.39</v>
      </c>
      <c r="E43" s="21">
        <f t="shared" si="1"/>
        <v>54.15270836054057</v>
      </c>
    </row>
    <row r="44" spans="1:6" ht="14.25">
      <c r="A44" s="40">
        <v>150101</v>
      </c>
      <c r="B44" s="44" t="s">
        <v>1</v>
      </c>
      <c r="C44" s="32">
        <f>1519928.22</f>
        <v>1519928.22</v>
      </c>
      <c r="D44" s="32">
        <f>850634.37</f>
        <v>850634.37</v>
      </c>
      <c r="E44" s="13">
        <f t="shared" si="1"/>
        <v>55.96543039381162</v>
      </c>
      <c r="F44" s="39"/>
    </row>
    <row r="45" spans="1:6" ht="14.25">
      <c r="A45" s="40" t="s">
        <v>55</v>
      </c>
      <c r="B45" s="44" t="s">
        <v>56</v>
      </c>
      <c r="C45" s="56">
        <f>283284.25</f>
        <v>283284.25</v>
      </c>
      <c r="D45" s="56">
        <f>125854.02</f>
        <v>125854.02</v>
      </c>
      <c r="E45" s="13">
        <f t="shared" si="1"/>
        <v>44.42676216556339</v>
      </c>
      <c r="F45" s="39"/>
    </row>
    <row r="46" spans="1:5" ht="15">
      <c r="A46" s="25" t="s">
        <v>9</v>
      </c>
      <c r="B46" s="26" t="s">
        <v>11</v>
      </c>
      <c r="C46" s="33">
        <f>C47</f>
        <v>4521677.94</v>
      </c>
      <c r="D46" s="33">
        <f>D47</f>
        <v>2508615.74</v>
      </c>
      <c r="E46" s="21">
        <f t="shared" si="1"/>
        <v>55.479752722061406</v>
      </c>
    </row>
    <row r="47" spans="1:5" s="39" customFormat="1" ht="36" customHeight="1">
      <c r="A47" s="40" t="s">
        <v>10</v>
      </c>
      <c r="B47" s="44" t="s">
        <v>15</v>
      </c>
      <c r="C47" s="32">
        <f>4521677.94</f>
        <v>4521677.94</v>
      </c>
      <c r="D47" s="32">
        <f>2508615.74</f>
        <v>2508615.74</v>
      </c>
      <c r="E47" s="13">
        <f t="shared" si="1"/>
        <v>55.479752722061406</v>
      </c>
    </row>
    <row r="48" spans="1:5" s="39" customFormat="1" ht="15" customHeight="1">
      <c r="A48" s="25" t="s">
        <v>50</v>
      </c>
      <c r="B48" s="26" t="s">
        <v>51</v>
      </c>
      <c r="C48" s="30">
        <f>C49</f>
        <v>480000</v>
      </c>
      <c r="D48" s="30">
        <f>D49</f>
        <v>55000</v>
      </c>
      <c r="E48" s="21">
        <f t="shared" si="1"/>
        <v>11.458333333333332</v>
      </c>
    </row>
    <row r="49" spans="1:5" s="39" customFormat="1" ht="15" customHeight="1">
      <c r="A49" s="40" t="s">
        <v>52</v>
      </c>
      <c r="B49" s="44" t="s">
        <v>75</v>
      </c>
      <c r="C49" s="32">
        <f>480000</f>
        <v>480000</v>
      </c>
      <c r="D49" s="32">
        <f>55000</f>
        <v>55000</v>
      </c>
      <c r="E49" s="13">
        <f t="shared" si="1"/>
        <v>11.458333333333332</v>
      </c>
    </row>
    <row r="50" spans="1:5" s="39" customFormat="1" ht="15" customHeight="1">
      <c r="A50" s="25" t="s">
        <v>57</v>
      </c>
      <c r="B50" s="26" t="s">
        <v>58</v>
      </c>
      <c r="C50" s="30">
        <f>121920</f>
        <v>121920</v>
      </c>
      <c r="D50" s="30">
        <f>67920</f>
        <v>67920</v>
      </c>
      <c r="E50" s="21">
        <f t="shared" si="1"/>
        <v>55.70866141732284</v>
      </c>
    </row>
    <row r="51" spans="1:5" ht="15">
      <c r="A51" s="25" t="s">
        <v>4</v>
      </c>
      <c r="B51" s="26" t="s">
        <v>7</v>
      </c>
      <c r="C51" s="30">
        <f>SUM(C52:C53)</f>
        <v>86688.1</v>
      </c>
      <c r="D51" s="30">
        <f>SUM(D52:D53)</f>
        <v>53188.1</v>
      </c>
      <c r="E51" s="21">
        <f t="shared" si="1"/>
        <v>61.35571087611794</v>
      </c>
    </row>
    <row r="52" spans="1:5" ht="14.25">
      <c r="A52" s="19" t="s">
        <v>14</v>
      </c>
      <c r="B52" s="20" t="s">
        <v>3</v>
      </c>
      <c r="C52" s="32">
        <f>53188.1</f>
        <v>53188.1</v>
      </c>
      <c r="D52" s="32">
        <f>53188.1</f>
        <v>53188.1</v>
      </c>
      <c r="E52" s="13">
        <f t="shared" si="1"/>
        <v>100</v>
      </c>
    </row>
    <row r="53" spans="1:5" ht="14.25">
      <c r="A53" s="19" t="s">
        <v>48</v>
      </c>
      <c r="B53" s="20" t="s">
        <v>49</v>
      </c>
      <c r="C53" s="55">
        <f>33500</f>
        <v>33500</v>
      </c>
      <c r="D53" s="55">
        <v>0</v>
      </c>
      <c r="E53" s="13">
        <f t="shared" si="1"/>
        <v>0</v>
      </c>
    </row>
    <row r="54" spans="1:5" ht="15">
      <c r="A54" s="25" t="s">
        <v>81</v>
      </c>
      <c r="B54" s="26" t="s">
        <v>82</v>
      </c>
      <c r="C54" s="34">
        <f>C55+C56</f>
        <v>268000</v>
      </c>
      <c r="D54" s="34">
        <f>D55+D56</f>
        <v>48000</v>
      </c>
      <c r="E54" s="21">
        <f t="shared" si="1"/>
        <v>17.91044776119403</v>
      </c>
    </row>
    <row r="55" spans="1:5" ht="28.5">
      <c r="A55" s="40" t="s">
        <v>83</v>
      </c>
      <c r="B55" s="44" t="s">
        <v>84</v>
      </c>
      <c r="C55" s="55">
        <f>248000</f>
        <v>248000</v>
      </c>
      <c r="D55" s="55">
        <f>48000</f>
        <v>48000</v>
      </c>
      <c r="E55" s="13">
        <f t="shared" si="1"/>
        <v>19.35483870967742</v>
      </c>
    </row>
    <row r="56" spans="1:5" ht="14.25">
      <c r="A56" s="40" t="s">
        <v>89</v>
      </c>
      <c r="B56" s="44" t="s">
        <v>90</v>
      </c>
      <c r="C56" s="55">
        <v>20000</v>
      </c>
      <c r="D56" s="55">
        <v>0</v>
      </c>
      <c r="E56" s="13">
        <f t="shared" si="1"/>
        <v>0</v>
      </c>
    </row>
    <row r="57" spans="1:5" ht="15">
      <c r="A57" s="58" t="s">
        <v>13</v>
      </c>
      <c r="B57" s="59"/>
      <c r="C57" s="34">
        <f>+C51+C50+C48+C46+C43+C42+C41+C37+C36+C35+C34+C54</f>
        <v>13232584.870000001</v>
      </c>
      <c r="D57" s="34">
        <f>+D54+D51+D50+D48+D46+D43+D42+D41+D37+D36+D35+D34</f>
        <v>7786559.99</v>
      </c>
      <c r="E57" s="21">
        <f>D57/C57*100</f>
        <v>58.84383184764717</v>
      </c>
    </row>
    <row r="58" spans="1:5" ht="15">
      <c r="A58" s="9"/>
      <c r="B58" s="15" t="s">
        <v>24</v>
      </c>
      <c r="C58" s="29">
        <f>C32-C57</f>
        <v>-1439634.8500000015</v>
      </c>
      <c r="D58" s="29">
        <f>D32-D57</f>
        <v>579730.3299999991</v>
      </c>
      <c r="E58" s="12"/>
    </row>
    <row r="59" spans="1:5" ht="14.25">
      <c r="A59" s="22"/>
      <c r="C59" s="52"/>
      <c r="D59" s="23"/>
      <c r="E59" s="24"/>
    </row>
    <row r="60" spans="3:5" ht="14.25">
      <c r="C60" s="22"/>
      <c r="D60" s="52"/>
      <c r="E60" s="24"/>
    </row>
    <row r="61" spans="1:5" ht="14.25">
      <c r="A61" s="22"/>
      <c r="B61" s="18" t="s">
        <v>44</v>
      </c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1:5" ht="14.25">
      <c r="A211" s="22"/>
      <c r="C211" s="22"/>
      <c r="D211" s="23"/>
      <c r="E211" s="24"/>
    </row>
    <row r="212" spans="3:5" ht="14.25">
      <c r="C212" s="22"/>
      <c r="D212" s="23"/>
      <c r="E212" s="24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3"/>
      <c r="E291" s="23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  <row r="344" spans="3:5" ht="14.25">
      <c r="C344" s="22"/>
      <c r="D344" s="22"/>
      <c r="E344" s="22"/>
    </row>
  </sheetData>
  <sheetProtection/>
  <mergeCells count="1">
    <mergeCell ref="A57:B57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2009-05-12T06:51:20Z</cp:lastPrinted>
  <dcterms:created xsi:type="dcterms:W3CDTF">2001-12-14T14:44:01Z</dcterms:created>
  <dcterms:modified xsi:type="dcterms:W3CDTF">2013-11-18T13:29:20Z</dcterms:modified>
  <cp:category/>
  <cp:version/>
  <cp:contentType/>
  <cp:contentStatus/>
</cp:coreProperties>
</file>