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<sst xmlns="http://schemas.openxmlformats.org/spreadsheetml/2006/main" count="78" uniqueCount="78">
  <si>
    <t>Освіта</t>
  </si>
  <si>
    <t>Інші видатки</t>
  </si>
  <si>
    <t>Фізична культура і спорт</t>
  </si>
  <si>
    <t>Резервний фонд</t>
  </si>
  <si>
    <t>070000</t>
  </si>
  <si>
    <t>090000</t>
  </si>
  <si>
    <t>100000</t>
  </si>
  <si>
    <t>110000</t>
  </si>
  <si>
    <t>120000</t>
  </si>
  <si>
    <t>130000</t>
  </si>
  <si>
    <t>250000</t>
  </si>
  <si>
    <t>250404</t>
  </si>
  <si>
    <t>Культура і мистецтво</t>
  </si>
  <si>
    <t>Видатки, не віднесені до основних груп - всього, з них:</t>
  </si>
  <si>
    <t>170000</t>
  </si>
  <si>
    <t>КФК</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</si>
  <si>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</si>
  <si>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</si>
  <si>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</si>
  <si>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</si>
  <si>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</si>
  <si>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</si>
  <si>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</si>
  <si>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</si>
  <si>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</si>
  <si>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</si>
  <si>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</si>
  <si>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</si>
  <si>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</si>
  <si>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</si>
  <si>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</si>
  <si>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</si>
  <si>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</si>
  <si>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</si>
  <si>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Засоби масової інформації</t>
  </si>
  <si>
    <t>Оборотна касова готівка</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</si>
  <si>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</si>
  <si>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</si>
  <si>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</si>
  <si>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</si>
  <si>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</si>
  <si>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</si>
  <si>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</si>
  <si>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</si>
  <si>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Плата за оренду комунального майна</t>
  </si>
  <si>
    <t>ІІ.Видаткова частина</t>
  </si>
  <si>
    <t xml:space="preserve">               Грн.</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</si>
  <si>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</si>
  <si>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</si>
  <si>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</si>
  <si>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</si>
  <si>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</si>
  <si>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</si>
  <si>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</si>
  <si>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</si>
  <si>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</si>
  <si>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</si>
  <si>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</si>
  <si>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</si>
  <si>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</si>
  <si>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</si>
  <si>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Податок на доходи фізичних осіб</t>
  </si>
  <si>
    <t>Всього доходів І кошику</t>
  </si>
  <si>
    <t>Комунальний податок</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</si>
  <si>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</si>
  <si>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</si>
  <si>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</si>
  <si>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</si>
  <si>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бюджету міста за 1 квартал 2014 року"</t>
  </si>
  <si>
    <t>Звіт про виконання бюджету міста за 1 квартал 2014 року</t>
  </si>
  <si>
    <t>План на 1 квартал</t>
  </si>
  <si>
    <t>Виконано за 1 квартал</t>
  </si>
  <si>
    <t xml:space="preserve">Соціальний захист та соціальне забезпечення </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</si>
  <si>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</si>
  <si>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Транспорт, дорожне господарство, зв"язок, телекомунікації</t>
  </si>
  <si>
    <t>Житлово-комунальне господарство</t>
  </si>
  <si>
    <t>до рішення  40 сесії міської ради</t>
  </si>
  <si>
    <t>від  04 червня 2014 року № 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</si>
</sst>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9"/>
  <sheetViews>
    <sheetView tabSelected="1" zoomScalePageLayoutView="0" workbookViewId="0" topLeftCell="A1">
      <pane xSplit="2" ySplit="10" topLeftCell="C37" activePane="bottomRight" state="frozen"/>
      <selection pane="topLeft" activeCell="A1" sqref="A1"/>
      <selection pane="topRight" activeCell="C1" sqref="C1"/>
      <selection pane="bottomLeft" activeCell="A11" sqref="A11"/>
      <selection pane="bottomRight" activeCell="I7" sqref="I7"/>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18</v>
      </c>
      <c r="C1" s="1" t="s">
        <v>41</v>
      </c>
    </row>
    <row r="2" ht="14.25">
      <c r="C2" s="1" t="s">
        <v>76</v>
      </c>
    </row>
    <row r="3" ht="14.25">
      <c r="C3" s="1" t="s">
        <v>77</v>
      </c>
    </row>
    <row r="4" ht="14.25">
      <c r="C4" s="1" t="s">
        <v>51</v>
      </c>
    </row>
    <row r="5" ht="14.25">
      <c r="C5" s="1" t="s">
        <v>68</v>
      </c>
    </row>
    <row r="6" spans="1:2" ht="15">
      <c r="A6" s="2"/>
      <c r="B6" s="3" t="s">
        <v>69</v>
      </c>
    </row>
    <row r="7" spans="1:2" ht="15">
      <c r="A7" s="2"/>
      <c r="B7" s="3" t="s">
        <v>39</v>
      </c>
    </row>
    <row r="8" spans="1:5" ht="15">
      <c r="A8" s="2"/>
      <c r="E8" s="1" t="s">
        <v>46</v>
      </c>
    </row>
    <row r="9" spans="1:7" ht="62.25" customHeight="1">
      <c r="A9" s="23" t="s">
        <v>15</v>
      </c>
      <c r="B9" s="4" t="s">
        <v>20</v>
      </c>
      <c r="C9" s="5" t="s">
        <v>43</v>
      </c>
      <c r="D9" s="5" t="s">
        <v>70</v>
      </c>
      <c r="E9" s="6" t="s">
        <v>71</v>
      </c>
      <c r="F9" s="5" t="s">
        <v>37</v>
      </c>
      <c r="G9" s="24" t="s">
        <v>55</v>
      </c>
    </row>
    <row r="10" spans="1:6" ht="13.5" customHeight="1">
      <c r="A10" s="7"/>
      <c r="B10" s="41" t="s">
        <v>19</v>
      </c>
      <c r="C10" s="7"/>
      <c r="D10" s="56"/>
      <c r="E10" s="9"/>
      <c r="F10" s="10"/>
    </row>
    <row r="11" spans="1:7" ht="14.25">
      <c r="A11" s="11">
        <v>11010000</v>
      </c>
      <c r="B11" s="12" t="s">
        <v>61</v>
      </c>
      <c r="C11" s="43">
        <v>35677400</v>
      </c>
      <c r="D11" s="43">
        <v>7864300</v>
      </c>
      <c r="E11" s="43">
        <v>7902654.24</v>
      </c>
      <c r="F11" s="13">
        <f>E11/C11*100</f>
        <v>22.15030871083655</v>
      </c>
      <c r="G11" s="14">
        <f>E11/D11*100</f>
        <v>100.48770062179725</v>
      </c>
    </row>
    <row r="12" spans="1:7" ht="14.25">
      <c r="A12" s="16">
        <v>22090000</v>
      </c>
      <c r="B12" s="17" t="s">
        <v>26</v>
      </c>
      <c r="C12" s="44">
        <v>85000</v>
      </c>
      <c r="D12" s="44">
        <v>19000</v>
      </c>
      <c r="E12" s="44">
        <v>24102.66</v>
      </c>
      <c r="F12" s="14">
        <f aca="true" t="shared" si="0" ref="F12:F41">E12/C12*100</f>
        <v>28.356070588235294</v>
      </c>
      <c r="G12" s="14">
        <f aca="true" t="shared" si="1" ref="G12:G56">E12/D12*100</f>
        <v>126.85610526315789</v>
      </c>
    </row>
    <row r="13" spans="1:7" ht="15">
      <c r="A13" s="19"/>
      <c r="B13" s="20" t="s">
        <v>62</v>
      </c>
      <c r="C13" s="45">
        <f>SUM(C11:C12)</f>
        <v>35762400</v>
      </c>
      <c r="D13" s="45">
        <f>SUM(D11:D12)</f>
        <v>7883300</v>
      </c>
      <c r="E13" s="45">
        <f>SUM(E11:E12)</f>
        <v>7926756.9</v>
      </c>
      <c r="F13" s="21">
        <f t="shared" si="0"/>
        <v>22.16505855311724</v>
      </c>
      <c r="G13" s="21">
        <f t="shared" si="1"/>
        <v>100.55125264800276</v>
      </c>
    </row>
    <row r="14" spans="1:7" ht="13.5" customHeight="1">
      <c r="A14" s="7">
        <v>41020100</v>
      </c>
      <c r="B14" s="17" t="s">
        <v>21</v>
      </c>
      <c r="C14" s="44">
        <v>21037700</v>
      </c>
      <c r="D14" s="44">
        <v>5259300</v>
      </c>
      <c r="E14" s="44">
        <v>4889428.17</v>
      </c>
      <c r="F14" s="14">
        <f t="shared" si="0"/>
        <v>23.241267676599627</v>
      </c>
      <c r="G14" s="14">
        <f t="shared" si="1"/>
        <v>92.96728024642063</v>
      </c>
    </row>
    <row r="15" spans="1:7" ht="30.75" customHeight="1">
      <c r="A15" s="54">
        <v>41020600</v>
      </c>
      <c r="B15" s="53" t="s">
        <v>47</v>
      </c>
      <c r="C15" s="60">
        <v>533400</v>
      </c>
      <c r="D15" s="60">
        <v>0</v>
      </c>
      <c r="E15" s="60">
        <v>0</v>
      </c>
      <c r="F15" s="55">
        <f t="shared" si="0"/>
        <v>0</v>
      </c>
      <c r="G15" s="59" t="e">
        <f t="shared" si="1"/>
        <v>#DIV/0!</v>
      </c>
    </row>
    <row r="16" spans="1:7" ht="18.75" customHeight="1" hidden="1">
      <c r="A16" s="54">
        <v>41020900</v>
      </c>
      <c r="B16" s="53" t="s">
        <v>66</v>
      </c>
      <c r="C16" s="60"/>
      <c r="D16" s="60"/>
      <c r="E16" s="60"/>
      <c r="F16" s="55" t="e">
        <f>E16/C16*100</f>
        <v>#DIV/0!</v>
      </c>
      <c r="G16" s="59" t="e">
        <f>E16/D16*100</f>
        <v>#DIV/0!</v>
      </c>
    </row>
    <row r="17" spans="1:7" ht="15">
      <c r="A17" s="7"/>
      <c r="B17" s="8" t="s">
        <v>22</v>
      </c>
      <c r="C17" s="45">
        <f>SUM(C14:C16)</f>
        <v>21571100</v>
      </c>
      <c r="D17" s="45">
        <f>SUM(D14:D16)</f>
        <v>5259300</v>
      </c>
      <c r="E17" s="45">
        <f>SUM(E14:E16)</f>
        <v>4889428.17</v>
      </c>
      <c r="F17" s="21">
        <f t="shared" si="0"/>
        <v>22.66656855700451</v>
      </c>
      <c r="G17" s="21">
        <f t="shared" si="1"/>
        <v>92.96728024642063</v>
      </c>
    </row>
    <row r="18" spans="1:7" ht="15">
      <c r="A18" s="7"/>
      <c r="B18" s="8" t="s">
        <v>23</v>
      </c>
      <c r="C18" s="45">
        <f>C17+C13</f>
        <v>57333500</v>
      </c>
      <c r="D18" s="45">
        <f>D17+D13</f>
        <v>13142600</v>
      </c>
      <c r="E18" s="45">
        <f>E17+E13</f>
        <v>12816185.07</v>
      </c>
      <c r="F18" s="21">
        <f t="shared" si="0"/>
        <v>22.353746186784342</v>
      </c>
      <c r="G18" s="21">
        <f t="shared" si="1"/>
        <v>97.516359548339</v>
      </c>
    </row>
    <row r="19" spans="1:7" ht="14.25">
      <c r="A19" s="7">
        <v>13050000</v>
      </c>
      <c r="B19" s="17" t="s">
        <v>32</v>
      </c>
      <c r="C19" s="44">
        <v>6040870</v>
      </c>
      <c r="D19" s="44">
        <v>1097200</v>
      </c>
      <c r="E19" s="44">
        <v>1071592.12</v>
      </c>
      <c r="F19" s="14">
        <f t="shared" si="0"/>
        <v>17.739036264644</v>
      </c>
      <c r="G19" s="14">
        <f t="shared" si="1"/>
        <v>97.66606999635437</v>
      </c>
    </row>
    <row r="20" spans="1:7" ht="14.25">
      <c r="A20" s="7">
        <v>11020200</v>
      </c>
      <c r="B20" s="15" t="s">
        <v>42</v>
      </c>
      <c r="C20" s="44">
        <v>350000</v>
      </c>
      <c r="D20" s="44">
        <v>7000</v>
      </c>
      <c r="E20" s="44">
        <v>17445</v>
      </c>
      <c r="F20" s="14">
        <f t="shared" si="0"/>
        <v>4.984285714285714</v>
      </c>
      <c r="G20" s="14">
        <f t="shared" si="1"/>
        <v>249.2142857142857</v>
      </c>
    </row>
    <row r="21" spans="1:7" ht="28.5">
      <c r="A21" s="7">
        <v>11023200</v>
      </c>
      <c r="B21" s="15" t="s">
        <v>67</v>
      </c>
      <c r="C21" s="44">
        <v>170000</v>
      </c>
      <c r="D21" s="44">
        <v>0</v>
      </c>
      <c r="E21" s="44">
        <v>0</v>
      </c>
      <c r="F21" s="14"/>
      <c r="G21" s="14"/>
    </row>
    <row r="22" spans="1:7" ht="14.25">
      <c r="A22" s="7">
        <v>18000000</v>
      </c>
      <c r="B22" s="17" t="s">
        <v>33</v>
      </c>
      <c r="C22" s="44">
        <v>390800</v>
      </c>
      <c r="D22" s="44">
        <v>95570</v>
      </c>
      <c r="E22" s="44">
        <v>99881.15</v>
      </c>
      <c r="F22" s="14">
        <f t="shared" si="0"/>
        <v>25.558124360286588</v>
      </c>
      <c r="G22" s="14">
        <f t="shared" si="1"/>
        <v>104.51098671131108</v>
      </c>
    </row>
    <row r="23" spans="1:7" ht="15" customHeight="1">
      <c r="A23" s="7">
        <v>19040100</v>
      </c>
      <c r="B23" s="17" t="s">
        <v>27</v>
      </c>
      <c r="C23" s="44">
        <v>5000</v>
      </c>
      <c r="D23" s="44">
        <v>830</v>
      </c>
      <c r="E23" s="44">
        <v>890.78</v>
      </c>
      <c r="F23" s="14">
        <f t="shared" si="0"/>
        <v>17.815599999999996</v>
      </c>
      <c r="G23" s="14">
        <f t="shared" si="1"/>
        <v>107.32289156626507</v>
      </c>
    </row>
    <row r="24" spans="1:7" ht="15" customHeight="1">
      <c r="A24" s="7">
        <v>22080400</v>
      </c>
      <c r="B24" s="17" t="s">
        <v>44</v>
      </c>
      <c r="C24" s="43">
        <v>78000</v>
      </c>
      <c r="D24" s="43">
        <v>13240</v>
      </c>
      <c r="E24" s="43">
        <v>19695.12</v>
      </c>
      <c r="F24" s="14">
        <f t="shared" si="0"/>
        <v>25.250153846153843</v>
      </c>
      <c r="G24" s="14">
        <f t="shared" si="1"/>
        <v>148.75468277945618</v>
      </c>
    </row>
    <row r="25" spans="1:7" ht="28.5">
      <c r="A25" s="7">
        <v>21010300</v>
      </c>
      <c r="B25" s="53" t="s">
        <v>52</v>
      </c>
      <c r="C25" s="62">
        <v>50000</v>
      </c>
      <c r="D25" s="62">
        <v>5000</v>
      </c>
      <c r="E25" s="62">
        <v>1519</v>
      </c>
      <c r="F25" s="59">
        <f t="shared" si="0"/>
        <v>3.0380000000000003</v>
      </c>
      <c r="G25" s="59">
        <f t="shared" si="1"/>
        <v>30.380000000000003</v>
      </c>
    </row>
    <row r="26" spans="1:7" ht="14.25" hidden="1">
      <c r="A26" s="16">
        <v>21080900</v>
      </c>
      <c r="B26" s="18" t="s">
        <v>59</v>
      </c>
      <c r="C26" s="62"/>
      <c r="D26" s="62"/>
      <c r="E26" s="62"/>
      <c r="F26" s="59" t="e">
        <f>E26/C26*100</f>
        <v>#DIV/0!</v>
      </c>
      <c r="G26" s="59" t="e">
        <f>E26/D26*100</f>
        <v>#DIV/0!</v>
      </c>
    </row>
    <row r="27" spans="1:7" ht="14.25">
      <c r="A27" s="16">
        <v>21081100</v>
      </c>
      <c r="B27" s="18" t="s">
        <v>58</v>
      </c>
      <c r="C27" s="62">
        <v>5800</v>
      </c>
      <c r="D27" s="62">
        <v>1200</v>
      </c>
      <c r="E27" s="62">
        <v>1708.1</v>
      </c>
      <c r="F27" s="59">
        <f>E27/C27*100</f>
        <v>29.45</v>
      </c>
      <c r="G27" s="59">
        <f>E27/D27*100</f>
        <v>142.34166666666667</v>
      </c>
    </row>
    <row r="28" spans="1:7" ht="14.25">
      <c r="A28" s="7">
        <v>24060300</v>
      </c>
      <c r="B28" s="18" t="s">
        <v>54</v>
      </c>
      <c r="C28" s="43">
        <v>75000</v>
      </c>
      <c r="D28" s="43">
        <v>19200</v>
      </c>
      <c r="E28" s="43">
        <v>18895.16</v>
      </c>
      <c r="F28" s="59">
        <f>E28/C28*100</f>
        <v>25.193546666666666</v>
      </c>
      <c r="G28" s="59">
        <f>E28/D28*100</f>
        <v>98.41229166666666</v>
      </c>
    </row>
    <row r="29" spans="1:7" ht="14.25">
      <c r="A29" s="7">
        <v>16010200</v>
      </c>
      <c r="B29" s="64" t="s">
        <v>63</v>
      </c>
      <c r="C29" s="43">
        <v>0</v>
      </c>
      <c r="D29" s="43">
        <v>0</v>
      </c>
      <c r="E29" s="43">
        <v>10.29</v>
      </c>
      <c r="F29" s="59" t="e">
        <f>E29/C29*100</f>
        <v>#DIV/0!</v>
      </c>
      <c r="G29" s="59" t="e">
        <f>E29/D29*100</f>
        <v>#DIV/0!</v>
      </c>
    </row>
    <row r="30" spans="1:7" ht="14.25">
      <c r="A30" s="7">
        <v>31010200</v>
      </c>
      <c r="B30" s="18" t="s">
        <v>60</v>
      </c>
      <c r="C30" s="43">
        <v>1800</v>
      </c>
      <c r="D30" s="43">
        <v>500</v>
      </c>
      <c r="E30" s="43">
        <v>800</v>
      </c>
      <c r="F30" s="59">
        <f>E30/C30*100</f>
        <v>44.44444444444444</v>
      </c>
      <c r="G30" s="59">
        <f>E30/D30*100</f>
        <v>160</v>
      </c>
    </row>
    <row r="31" spans="1:7" ht="15">
      <c r="A31" s="7"/>
      <c r="B31" s="8" t="s">
        <v>24</v>
      </c>
      <c r="C31" s="45">
        <f>SUM(C19:C30)</f>
        <v>7167270</v>
      </c>
      <c r="D31" s="45">
        <f>SUM(D19:D30)</f>
        <v>1239740</v>
      </c>
      <c r="E31" s="45">
        <f>SUM(E19:E30)</f>
        <v>1232436.7200000002</v>
      </c>
      <c r="F31" s="21">
        <f t="shared" si="0"/>
        <v>17.19534383384469</v>
      </c>
      <c r="G31" s="21">
        <f t="shared" si="1"/>
        <v>99.4109022859632</v>
      </c>
    </row>
    <row r="32" spans="1:9" ht="15">
      <c r="A32" s="7"/>
      <c r="B32" s="8" t="s">
        <v>25</v>
      </c>
      <c r="C32" s="45">
        <f>+C31+C13</f>
        <v>42929670</v>
      </c>
      <c r="D32" s="45">
        <f>+D31+D13</f>
        <v>9123040</v>
      </c>
      <c r="E32" s="45">
        <f>+E31+E13</f>
        <v>9159193.620000001</v>
      </c>
      <c r="F32" s="21">
        <f t="shared" si="0"/>
        <v>21.335345974008188</v>
      </c>
      <c r="G32" s="21">
        <f t="shared" si="1"/>
        <v>100.396289175538</v>
      </c>
      <c r="I32" s="63"/>
    </row>
    <row r="33" spans="1:7" ht="15">
      <c r="A33" s="17"/>
      <c r="B33" s="8" t="s">
        <v>28</v>
      </c>
      <c r="C33" s="45">
        <f>SUM(C34:C40)</f>
        <v>62413816</v>
      </c>
      <c r="D33" s="45">
        <f>SUM(D34:D40)</f>
        <v>16639093</v>
      </c>
      <c r="E33" s="45">
        <f>SUM(E34:E40)</f>
        <v>15682404.359999998</v>
      </c>
      <c r="F33" s="21">
        <f t="shared" si="0"/>
        <v>25.1264950055289</v>
      </c>
      <c r="G33" s="21">
        <f t="shared" si="1"/>
        <v>94.25035583369838</v>
      </c>
    </row>
    <row r="34" spans="1:7" ht="28.5">
      <c r="A34" s="22">
        <v>41030600</v>
      </c>
      <c r="B34" s="15" t="s">
        <v>50</v>
      </c>
      <c r="C34" s="58">
        <f>43058440</f>
        <v>43058440</v>
      </c>
      <c r="D34" s="58">
        <v>9973562</v>
      </c>
      <c r="E34" s="58">
        <v>9350507.54</v>
      </c>
      <c r="F34" s="55">
        <f t="shared" si="0"/>
        <v>21.715853012789125</v>
      </c>
      <c r="G34" s="55">
        <f t="shared" si="1"/>
        <v>93.75293942124186</v>
      </c>
    </row>
    <row r="35" spans="1:7" ht="114">
      <c r="A35" s="22">
        <v>41030800</v>
      </c>
      <c r="B35" s="15" t="s">
        <v>29</v>
      </c>
      <c r="C35" s="58">
        <v>14649600</v>
      </c>
      <c r="D35" s="58">
        <v>5747014</v>
      </c>
      <c r="E35" s="58">
        <v>5419903.23</v>
      </c>
      <c r="F35" s="55">
        <f t="shared" si="0"/>
        <v>36.99693663990826</v>
      </c>
      <c r="G35" s="55">
        <f t="shared" si="1"/>
        <v>94.30816124686665</v>
      </c>
    </row>
    <row r="36" spans="1:7" ht="103.5" customHeight="1">
      <c r="A36" s="22">
        <v>41030900</v>
      </c>
      <c r="B36" s="15" t="s">
        <v>30</v>
      </c>
      <c r="C36" s="58">
        <v>2132762</v>
      </c>
      <c r="D36" s="58">
        <v>450937</v>
      </c>
      <c r="E36" s="58">
        <v>450882.12</v>
      </c>
      <c r="F36" s="55">
        <f t="shared" si="0"/>
        <v>21.14076113509149</v>
      </c>
      <c r="G36" s="55">
        <f t="shared" si="1"/>
        <v>99.98782978553545</v>
      </c>
    </row>
    <row r="37" spans="1:7" ht="99.75">
      <c r="A37" s="22">
        <v>41031000</v>
      </c>
      <c r="B37" s="15" t="s">
        <v>31</v>
      </c>
      <c r="C37" s="58">
        <v>22200</v>
      </c>
      <c r="D37" s="58">
        <v>10986</v>
      </c>
      <c r="E37" s="58">
        <v>10985.52</v>
      </c>
      <c r="F37" s="55">
        <f t="shared" si="0"/>
        <v>49.48432432432433</v>
      </c>
      <c r="G37" s="55">
        <f t="shared" si="1"/>
        <v>99.99563080283998</v>
      </c>
    </row>
    <row r="38" spans="1:7" ht="57.75" customHeight="1">
      <c r="A38" s="22">
        <v>41035800</v>
      </c>
      <c r="B38" s="15" t="s">
        <v>56</v>
      </c>
      <c r="C38" s="46">
        <v>345131</v>
      </c>
      <c r="D38" s="46">
        <v>101964</v>
      </c>
      <c r="E38" s="46">
        <v>95495.95</v>
      </c>
      <c r="F38" s="38">
        <f t="shared" si="0"/>
        <v>27.66947912531763</v>
      </c>
      <c r="G38" s="14">
        <f t="shared" si="1"/>
        <v>93.65653564002982</v>
      </c>
    </row>
    <row r="39" spans="1:7" ht="45.75" customHeight="1">
      <c r="A39" s="22">
        <v>41033800</v>
      </c>
      <c r="B39" s="15" t="s">
        <v>73</v>
      </c>
      <c r="C39" s="46">
        <v>642019</v>
      </c>
      <c r="D39" s="46">
        <v>0</v>
      </c>
      <c r="E39" s="46">
        <v>0</v>
      </c>
      <c r="F39" s="38">
        <v>0</v>
      </c>
      <c r="G39" s="14">
        <v>0</v>
      </c>
    </row>
    <row r="40" spans="1:7" ht="16.5" customHeight="1">
      <c r="A40" s="22">
        <v>41035000</v>
      </c>
      <c r="B40" s="15" t="s">
        <v>53</v>
      </c>
      <c r="C40" s="46">
        <v>1563664</v>
      </c>
      <c r="D40" s="46">
        <v>354630</v>
      </c>
      <c r="E40" s="46">
        <v>354630</v>
      </c>
      <c r="F40" s="38">
        <f>E40/C40*100</f>
        <v>22.679424735748857</v>
      </c>
      <c r="G40" s="14">
        <f>E40/D40*100</f>
        <v>100</v>
      </c>
    </row>
    <row r="41" spans="1:7" ht="16.5" customHeight="1">
      <c r="A41" s="8" t="s">
        <v>38</v>
      </c>
      <c r="B41" s="17"/>
      <c r="C41" s="45">
        <f>+C31+C18+C33</f>
        <v>126914586</v>
      </c>
      <c r="D41" s="45">
        <f>+D31+D18+D33</f>
        <v>31021433</v>
      </c>
      <c r="E41" s="45">
        <f>E31+E18+E33</f>
        <v>29731026.15</v>
      </c>
      <c r="F41" s="21">
        <f t="shared" si="0"/>
        <v>23.4260120030648</v>
      </c>
      <c r="G41" s="21">
        <f t="shared" si="1"/>
        <v>95.84027323947285</v>
      </c>
    </row>
    <row r="42" spans="1:7" ht="15">
      <c r="A42" s="25"/>
      <c r="B42" s="42" t="s">
        <v>45</v>
      </c>
      <c r="C42" s="48"/>
      <c r="D42" s="48"/>
      <c r="E42" s="47"/>
      <c r="F42" s="24"/>
      <c r="G42" s="14"/>
    </row>
    <row r="43" spans="1:7" ht="15">
      <c r="A43" s="39" t="s">
        <v>16</v>
      </c>
      <c r="B43" s="28" t="s">
        <v>17</v>
      </c>
      <c r="C43" s="49">
        <f>5918698.93</f>
        <v>5918698.93</v>
      </c>
      <c r="D43" s="49">
        <f>2573637.93</f>
        <v>2573637.93</v>
      </c>
      <c r="E43" s="49">
        <f>1717249.8</f>
        <v>1717249.8</v>
      </c>
      <c r="F43" s="29">
        <f aca="true" t="shared" si="2" ref="F43:F56">E43/C43*100</f>
        <v>29.01397452902711</v>
      </c>
      <c r="G43" s="21">
        <f t="shared" si="1"/>
        <v>66.7246072177682</v>
      </c>
    </row>
    <row r="44" spans="1:7" ht="15">
      <c r="A44" s="39" t="s">
        <v>4</v>
      </c>
      <c r="B44" s="28" t="s">
        <v>0</v>
      </c>
      <c r="C44" s="49">
        <f>46364158</f>
        <v>46364158</v>
      </c>
      <c r="D44" s="49">
        <f>12680069</f>
        <v>12680069</v>
      </c>
      <c r="E44" s="49">
        <f>11634224.35</f>
        <v>11634224.35</v>
      </c>
      <c r="F44" s="29">
        <f t="shared" si="2"/>
        <v>25.09314274617044</v>
      </c>
      <c r="G44" s="21">
        <f t="shared" si="1"/>
        <v>91.75205868359232</v>
      </c>
    </row>
    <row r="45" spans="1:7" ht="18.75" customHeight="1">
      <c r="A45" s="39" t="s">
        <v>5</v>
      </c>
      <c r="B45" s="28" t="s">
        <v>72</v>
      </c>
      <c r="C45" s="49">
        <f>63584602.98</f>
        <v>63584602.98</v>
      </c>
      <c r="D45" s="49">
        <f>17191643.69</f>
        <v>17191643.69</v>
      </c>
      <c r="E45" s="49">
        <f>15989879.81</f>
        <v>15989879.81</v>
      </c>
      <c r="F45" s="29">
        <f t="shared" si="2"/>
        <v>25.147408430040024</v>
      </c>
      <c r="G45" s="21">
        <f t="shared" si="1"/>
        <v>93.00960454002988</v>
      </c>
    </row>
    <row r="46" spans="1:7" ht="18" customHeight="1">
      <c r="A46" s="39" t="s">
        <v>6</v>
      </c>
      <c r="B46" s="40" t="s">
        <v>75</v>
      </c>
      <c r="C46" s="65">
        <f>3730000</f>
        <v>3730000</v>
      </c>
      <c r="D46" s="65">
        <f>1296520</f>
        <v>1296520</v>
      </c>
      <c r="E46" s="65">
        <f>1244278.44</f>
        <v>1244278.44</v>
      </c>
      <c r="F46" s="29">
        <f t="shared" si="2"/>
        <v>33.35867131367292</v>
      </c>
      <c r="G46" s="21">
        <f t="shared" si="1"/>
        <v>95.97063215376545</v>
      </c>
    </row>
    <row r="47" spans="1:7" ht="15">
      <c r="A47" s="39" t="s">
        <v>7</v>
      </c>
      <c r="B47" s="28" t="s">
        <v>12</v>
      </c>
      <c r="C47" s="49">
        <f>3850163.74</f>
        <v>3850163.74</v>
      </c>
      <c r="D47" s="49">
        <f>1122199.74</f>
        <v>1122199.74</v>
      </c>
      <c r="E47" s="49">
        <f>1051527.71</f>
        <v>1051527.71</v>
      </c>
      <c r="F47" s="29">
        <f t="shared" si="2"/>
        <v>27.311246508180968</v>
      </c>
      <c r="G47" s="21">
        <f t="shared" si="1"/>
        <v>93.7023662115623</v>
      </c>
    </row>
    <row r="48" spans="1:7" ht="15">
      <c r="A48" s="39" t="s">
        <v>8</v>
      </c>
      <c r="B48" s="28" t="s">
        <v>34</v>
      </c>
      <c r="C48" s="49">
        <f>200000</f>
        <v>200000</v>
      </c>
      <c r="D48" s="49">
        <f>51000</f>
        <v>51000</v>
      </c>
      <c r="E48" s="49">
        <f>49833</f>
        <v>49833</v>
      </c>
      <c r="F48" s="29">
        <f t="shared" si="2"/>
        <v>24.9165</v>
      </c>
      <c r="G48" s="21">
        <f t="shared" si="1"/>
        <v>97.71176470588236</v>
      </c>
    </row>
    <row r="49" spans="1:7" ht="15">
      <c r="A49" s="39" t="s">
        <v>9</v>
      </c>
      <c r="B49" s="28" t="s">
        <v>2</v>
      </c>
      <c r="C49" s="49">
        <f>1335734</f>
        <v>1335734</v>
      </c>
      <c r="D49" s="49">
        <f>339282</f>
        <v>339282</v>
      </c>
      <c r="E49" s="49">
        <f>278962.01</f>
        <v>278962.01</v>
      </c>
      <c r="F49" s="29">
        <f t="shared" si="2"/>
        <v>20.884548121107947</v>
      </c>
      <c r="G49" s="21">
        <f t="shared" si="1"/>
        <v>82.22128200140297</v>
      </c>
    </row>
    <row r="50" spans="1:7" ht="30">
      <c r="A50" s="39" t="s">
        <v>14</v>
      </c>
      <c r="B50" s="28" t="s">
        <v>74</v>
      </c>
      <c r="C50" s="49">
        <f>1631140</f>
        <v>1631140</v>
      </c>
      <c r="D50" s="49">
        <f>357700</f>
        <v>357700</v>
      </c>
      <c r="E50" s="49">
        <f>186269.6</f>
        <v>186269.6</v>
      </c>
      <c r="F50" s="29">
        <f t="shared" si="2"/>
        <v>11.419596110695588</v>
      </c>
      <c r="G50" s="61">
        <f t="shared" si="1"/>
        <v>52.07425216662007</v>
      </c>
    </row>
    <row r="51" spans="1:7" ht="30">
      <c r="A51" s="39" t="s">
        <v>49</v>
      </c>
      <c r="B51" s="28" t="s">
        <v>57</v>
      </c>
      <c r="C51" s="49">
        <f>311548.58</f>
        <v>311548.58</v>
      </c>
      <c r="D51" s="49">
        <f>141511.58</f>
        <v>141511.58</v>
      </c>
      <c r="E51" s="50">
        <f>120675.87</f>
        <v>120675.87</v>
      </c>
      <c r="F51" s="29">
        <f t="shared" si="2"/>
        <v>38.734206395676715</v>
      </c>
      <c r="G51" s="61">
        <f t="shared" si="1"/>
        <v>85.27632155615817</v>
      </c>
    </row>
    <row r="52" spans="1:7" ht="16.5" customHeight="1">
      <c r="A52" s="39" t="s">
        <v>10</v>
      </c>
      <c r="B52" s="28" t="s">
        <v>13</v>
      </c>
      <c r="C52" s="49">
        <f>SUM(C53:C54)+C55</f>
        <v>1052709.18</v>
      </c>
      <c r="D52" s="49">
        <f>SUM(D53:D54)+D55</f>
        <v>889664.96</v>
      </c>
      <c r="E52" s="49">
        <f>SUM(E53:E54)+E55</f>
        <v>215200.05</v>
      </c>
      <c r="F52" s="29">
        <f t="shared" si="2"/>
        <v>20.442497708626423</v>
      </c>
      <c r="G52" s="21">
        <f t="shared" si="1"/>
        <v>24.188886791719884</v>
      </c>
    </row>
    <row r="53" spans="1:7" ht="14.25">
      <c r="A53" s="25">
        <v>250102</v>
      </c>
      <c r="B53" s="15" t="s">
        <v>3</v>
      </c>
      <c r="C53" s="47">
        <f>8451.42</f>
        <v>8451.42</v>
      </c>
      <c r="D53" s="47">
        <v>0</v>
      </c>
      <c r="E53" s="47">
        <v>0</v>
      </c>
      <c r="F53" s="27">
        <v>0</v>
      </c>
      <c r="G53" s="14">
        <v>0</v>
      </c>
    </row>
    <row r="54" spans="1:7" ht="14.25">
      <c r="A54" s="25" t="s">
        <v>11</v>
      </c>
      <c r="B54" s="15" t="s">
        <v>1</v>
      </c>
      <c r="C54" s="47">
        <f>251491.8</f>
        <v>251491.8</v>
      </c>
      <c r="D54" s="47">
        <f>96899</f>
        <v>96899</v>
      </c>
      <c r="E54" s="47">
        <f>3270</f>
        <v>3270</v>
      </c>
      <c r="F54" s="27">
        <f>E54/C54*100</f>
        <v>1.3002412007071404</v>
      </c>
      <c r="G54" s="59">
        <f>E54/D54*100</f>
        <v>3.374647829182964</v>
      </c>
    </row>
    <row r="55" spans="1:7" ht="28.5">
      <c r="A55" s="25" t="s">
        <v>64</v>
      </c>
      <c r="B55" s="15" t="s">
        <v>65</v>
      </c>
      <c r="C55" s="47">
        <f>792765.96</f>
        <v>792765.96</v>
      </c>
      <c r="D55" s="47">
        <f>792765.96</f>
        <v>792765.96</v>
      </c>
      <c r="E55" s="47">
        <f>211930.05</f>
        <v>211930.05</v>
      </c>
      <c r="F55" s="27"/>
      <c r="G55" s="59">
        <f>E55/D55*100</f>
        <v>26.73299065464415</v>
      </c>
    </row>
    <row r="56" spans="1:9" ht="15">
      <c r="A56" s="25"/>
      <c r="B56" s="28" t="s">
        <v>36</v>
      </c>
      <c r="C56" s="49">
        <f>C52+C51+C50+C49+C48+C47+C46+C45+C44+C43</f>
        <v>127978755.41</v>
      </c>
      <c r="D56" s="49">
        <f>D52++D51+D50+D49+D48+D47+D46+D45+D44+D43</f>
        <v>36643228.9</v>
      </c>
      <c r="E56" s="49">
        <f>E52++E51+E50+E49+E48+E47+E46+E45+E44+E43</f>
        <v>32488100.640000004</v>
      </c>
      <c r="F56" s="29">
        <f t="shared" si="2"/>
        <v>25.38554194867678</v>
      </c>
      <c r="G56" s="21">
        <f t="shared" si="1"/>
        <v>88.66058372929031</v>
      </c>
      <c r="I56" s="63"/>
    </row>
    <row r="57" spans="1:7" ht="15">
      <c r="A57" s="30"/>
      <c r="B57" s="28" t="s">
        <v>35</v>
      </c>
      <c r="C57" s="57">
        <f>50000</f>
        <v>50000</v>
      </c>
      <c r="D57" s="51"/>
      <c r="E57" s="51"/>
      <c r="F57" s="29"/>
      <c r="G57" s="17"/>
    </row>
    <row r="58" spans="1:7" ht="15">
      <c r="A58" s="17"/>
      <c r="B58" s="8" t="s">
        <v>40</v>
      </c>
      <c r="C58" s="49">
        <f>C41-C56</f>
        <v>-1064169.4099999964</v>
      </c>
      <c r="D58" s="49"/>
      <c r="E58" s="49">
        <f>E41-E56</f>
        <v>-2757074.490000006</v>
      </c>
      <c r="F58" s="27"/>
      <c r="G58" s="17"/>
    </row>
    <row r="59" spans="1:6" ht="14.25">
      <c r="A59" s="31"/>
      <c r="B59" s="26"/>
      <c r="C59" s="32"/>
      <c r="D59" s="32"/>
      <c r="E59" s="32"/>
      <c r="F59" s="33"/>
    </row>
    <row r="60" spans="1:6" ht="14.25">
      <c r="A60" s="34"/>
      <c r="C60" s="32"/>
      <c r="D60" s="32"/>
      <c r="E60" s="32"/>
      <c r="F60" s="33"/>
    </row>
    <row r="61" spans="1:6" ht="14.25">
      <c r="A61" s="35"/>
      <c r="C61" s="35"/>
      <c r="D61" s="35"/>
      <c r="E61" s="36"/>
      <c r="F61" s="37"/>
    </row>
    <row r="62" spans="1:6" ht="14.25">
      <c r="A62" s="35"/>
      <c r="B62" s="26" t="s">
        <v>48</v>
      </c>
      <c r="C62" s="52"/>
      <c r="D62" s="52"/>
      <c r="E62" s="36"/>
      <c r="F62" s="37"/>
    </row>
    <row r="63" spans="1:6" ht="14.25">
      <c r="A63" s="35"/>
      <c r="C63" s="35"/>
      <c r="D63" s="35"/>
      <c r="E63" s="36"/>
      <c r="F63" s="37"/>
    </row>
    <row r="64" spans="1:6" ht="14.25">
      <c r="A64" s="35"/>
      <c r="C64" s="35"/>
      <c r="D64" s="35"/>
      <c r="E64" s="36"/>
      <c r="F64" s="37"/>
    </row>
    <row r="65" spans="1:6" ht="14.25">
      <c r="A65" s="35"/>
      <c r="C65" s="35"/>
      <c r="D65" s="35"/>
      <c r="E65" s="36"/>
      <c r="F65" s="37"/>
    </row>
    <row r="66" spans="1:6" ht="14.25">
      <c r="A66" s="35"/>
      <c r="C66" s="35"/>
      <c r="D66" s="35"/>
      <c r="E66" s="36"/>
      <c r="F66" s="37"/>
    </row>
    <row r="67" spans="1:6" ht="14.25">
      <c r="A67" s="35"/>
      <c r="C67" s="35"/>
      <c r="D67" s="35"/>
      <c r="E67" s="36"/>
      <c r="F67" s="37"/>
    </row>
    <row r="68" spans="1:6" ht="14.25">
      <c r="A68" s="35"/>
      <c r="C68" s="35"/>
      <c r="D68" s="35"/>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3:6" ht="14.25">
      <c r="C197" s="35"/>
      <c r="D197" s="35"/>
      <c r="E197" s="36"/>
      <c r="F197" s="37"/>
    </row>
    <row r="198" spans="3:6" ht="14.25">
      <c r="C198" s="35"/>
      <c r="D198" s="35"/>
      <c r="E198" s="36"/>
      <c r="F198" s="36"/>
    </row>
    <row r="199" spans="3:6" ht="14.25">
      <c r="C199" s="35"/>
      <c r="D199" s="35"/>
      <c r="E199" s="36"/>
      <c r="F199" s="36"/>
    </row>
    <row r="200" spans="3:6" ht="14.25">
      <c r="C200" s="35"/>
      <c r="D200" s="35"/>
      <c r="E200" s="36"/>
      <c r="F200" s="36"/>
    </row>
    <row r="201" spans="3:6" ht="14.25">
      <c r="C201" s="35"/>
      <c r="D201" s="35"/>
      <c r="E201" s="36"/>
      <c r="F201" s="36"/>
    </row>
    <row r="202" spans="3:6" ht="14.25">
      <c r="C202" s="35"/>
      <c r="D202" s="35"/>
      <c r="E202" s="36"/>
      <c r="F202" s="36"/>
    </row>
    <row r="203" spans="3:6" ht="14.25">
      <c r="C203" s="35"/>
      <c r="D203" s="35"/>
      <c r="E203" s="36"/>
      <c r="F203" s="36"/>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5"/>
      <c r="F277" s="35"/>
    </row>
    <row r="278" spans="3:6" ht="14.25">
      <c r="C278" s="35"/>
      <c r="D278" s="35"/>
      <c r="E278" s="35"/>
      <c r="F278" s="35"/>
    </row>
    <row r="279" spans="3:6" ht="14.25">
      <c r="C279" s="35"/>
      <c r="D279" s="35"/>
      <c r="E279" s="35"/>
      <c r="F279" s="35"/>
    </row>
    <row r="280" spans="3:6" ht="14.25">
      <c r="C280" s="35"/>
      <c r="D280" s="35"/>
      <c r="E280" s="35"/>
      <c r="F280" s="35"/>
    </row>
    <row r="281" spans="3:6" ht="14.25">
      <c r="C281" s="35"/>
      <c r="D281" s="35"/>
      <c r="E281" s="35"/>
      <c r="F281" s="35"/>
    </row>
    <row r="282" spans="3:6" ht="14.25">
      <c r="C282" s="35"/>
      <c r="D282" s="35"/>
      <c r="E282" s="35"/>
      <c r="F282" s="35"/>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2014-05-21T08:22:22Z</cp:lastPrinted>
  <dcterms:created xsi:type="dcterms:W3CDTF">2001-12-14T14:44:01Z</dcterms:created>
  <dcterms:modified xsi:type="dcterms:W3CDTF">2014-06-10T07:45:42Z</dcterms:modified>
  <cp:category/>
  <cp:version/>
  <cp:contentType/>
  <cp:contentStatus/>
</cp:coreProperties>
</file>