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5" activeTab="2"/>
  </bookViews>
  <sheets>
    <sheet name="завдання та заходи" sheetId="1" r:id="rId1"/>
    <sheet name="паспорт" sheetId="2" r:id="rId2"/>
    <sheet name="очікуванірезультати" sheetId="3" r:id="rId3"/>
  </sheets>
  <definedNames>
    <definedName name="Excel_BuiltIn_Print_Area_1">'завдання та заходи'!$A$1:$Q$65</definedName>
    <definedName name="_xlnm.Print_Titles" localSheetId="0">'завдання та заходи'!$6:$8</definedName>
    <definedName name="_xlnm.Print_Titles" localSheetId="2">'очікуванірезультати'!$7:$7</definedName>
    <definedName name="_xlnm.Print_Area" localSheetId="0">'завдання та заходи'!$A$1:$Q$67</definedName>
  </definedNames>
  <calcPr fullCalcOnLoad="1"/>
</workbook>
</file>

<file path=xl/sharedStrings.xml><?xml version="1.0" encoding="utf-8"?>
<sst xmlns="http://schemas.openxmlformats.org/spreadsheetml/2006/main" count="1113" uniqueCount="127">
  <si>
    <t>Додаток 2 до програми</t>
  </si>
  <si>
    <t>Завдання та заходи</t>
  </si>
  <si>
    <t>з виконання програми «Питна вода міста Старокостянтинова2012 — 2020 рр.</t>
  </si>
  <si>
    <t>Найменування завдання</t>
  </si>
  <si>
    <t>Найменування показника</t>
  </si>
  <si>
    <t>Одиниця виміру</t>
  </si>
  <si>
    <t>Значення показника</t>
  </si>
  <si>
    <t>Найменування заходу</t>
  </si>
  <si>
    <t>Головний розпорядник бюджетних коштів</t>
  </si>
  <si>
    <t>Джерела фінансування</t>
  </si>
  <si>
    <t>усього</t>
  </si>
  <si>
    <t>1. Охорона та раціональне використання джерел питного водопостачання</t>
  </si>
  <si>
    <t>Кількість водозаборів на яких буде впорядковано зони санітарної охорони джерел питного водопостачання</t>
  </si>
  <si>
    <t xml:space="preserve">Одиниць </t>
  </si>
  <si>
    <t>-</t>
  </si>
  <si>
    <t>Упорядкування зон санітарної охорони джерел питного водопостачання. Розроблення середньострокових та довгострокових прогнозів якості підземних вод</t>
  </si>
  <si>
    <t>КП ВКГ «Водоканал»</t>
  </si>
  <si>
    <t>власні кошти підприємства</t>
  </si>
  <si>
    <t>тис. грн.</t>
  </si>
  <si>
    <t>Разом</t>
  </si>
  <si>
    <t>2. Нормативно правове забезпечення</t>
  </si>
  <si>
    <t>Кількість нормативно-правових актів яких необхідно розробити у сфері питного водопостачання та водовідведення</t>
  </si>
  <si>
    <t xml:space="preserve">- </t>
  </si>
  <si>
    <t>3. Науково-технічне забезпечення</t>
  </si>
  <si>
    <t>Удосконалення водозаборів та підземних джерел та технології підготовки питної води</t>
  </si>
  <si>
    <t>Упорядкування зон санітарної охорони джерел питного водопостачання</t>
  </si>
  <si>
    <t>Кількість розроблених, удосконалених та впроваджених науково-дослідних і дослідно-конструкторських розробок, одиниць</t>
  </si>
  <si>
    <t>Виготовлення експертного висновку про технічний стан самопливного каналізаційного колектора по вул. І.Франка, Миру та Варчука в м.Старокостянтинів Хмельницької області</t>
  </si>
  <si>
    <t>міський бюджет</t>
  </si>
  <si>
    <t>Технічницй звіт про інженерно-геологічні вишукування для реконструкція каналізаційного колектора по вул. Франка, Миру, Варчука</t>
  </si>
  <si>
    <t>Технічницй звіт про інженерно-геодезичні вишукування для реконструкція каналізаційного колектора по вул. Франка, Миру, Варчука</t>
  </si>
  <si>
    <t>Незалежне дослідження схем оптимізації роботи систем централізованого водопостачання та водовідведення</t>
  </si>
  <si>
    <t>Виконання інженерно - геозидичних та геологічних вишукувань, а також розроблення робочого проекту по реконструкції напірного колектору (дюкеру) головної каналізаційної насосної станції</t>
  </si>
  <si>
    <t>Виготовлення ПКД на будівництво нової свердловини та водогону Кечівського водозабору</t>
  </si>
  <si>
    <t>Виготовлення ПКД на будівництво нової свердловини та водогону Григоровецького водозабору</t>
  </si>
  <si>
    <t>Виготовлення ПКД на реконструкція свердловини №1 Чернятинського водозабору</t>
  </si>
  <si>
    <t>Виготовлення ПКД на реконструкція самопливного каналізаційного колектора по вул. Миру, І. Франка та Варчука</t>
  </si>
  <si>
    <t>Виготовлення ПКД на капітальний ремонт самопливного каналізаційного колектору по вул Попова до Красовського</t>
  </si>
  <si>
    <t>4. Розвиток та реконструкція систем водопостачання та водовідведення</t>
  </si>
  <si>
    <t>Прогнозний обсяг фінансових ресурсів для виконання завдань</t>
  </si>
  <si>
    <r>
      <t>Капітальний ремонт міських очисних споруд потужністю 10,0 тис.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/добу</t>
    </r>
  </si>
  <si>
    <t>держ. Бюджет</t>
  </si>
  <si>
    <t>Реконструкція каналізаційних очисних споруд потужністю 5000 м3/доб м. Старокостянтинів Хмельницької області.</t>
  </si>
  <si>
    <t>Реконструкція очисних споруд та мереж каналізації житлового мікрорайону ІІ залізничного вокзалу в м.Старокостянтинові Хмельницької області</t>
  </si>
  <si>
    <t>Реконструкція самопливного каналізаційного колектора очищених стічних вод міських очисних споруд (І черга) в м. Старокостянтинів Хмельницької області.</t>
  </si>
  <si>
    <t xml:space="preserve">Капітальний ремонт  систем водопостачання житлових будинків. </t>
  </si>
  <si>
    <t>Оснащення будинковим обліком багатоквартирних будинків</t>
  </si>
  <si>
    <t>Введення в дію артсвердловини №7 Григоровецького водозабору</t>
  </si>
  <si>
    <t>Оснащення міських очисних споруд засобами технологічного обліку стоківна міських очисних спорудах</t>
  </si>
  <si>
    <t>Встановлення лічильників для технологічного обліку води  на артезіанських свердловинах</t>
  </si>
  <si>
    <t>Встановлення 5 насосних агрегатів ЕЦВ</t>
  </si>
  <si>
    <t>Реконструкція свердловини №1 Чернятинського водозабору</t>
  </si>
  <si>
    <t>Технічне переоснащення обладнання насосної станції (ГКНС) по вул. Бурлуцького, 20 з встановленням регульованого електричного приводу</t>
  </si>
  <si>
    <t>Будівництво підземного водозабору продуктив. 5,0 куб.м/год. на території стадіону</t>
  </si>
  <si>
    <t>Чищення та відновлення дебіту артезіанської свердловини №7 Григоровецького водозабору</t>
  </si>
  <si>
    <t xml:space="preserve">Реконструкція водопровідної мережі вул. Жовтнева (в т.ч. Виготовлення ПКД) </t>
  </si>
  <si>
    <t xml:space="preserve">Будівництво каналізаційного колектора по вул. Бурлуцького(в т.ч. виготовлення ПКД) </t>
  </si>
  <si>
    <t>Будівництво нової свердловини та водогону Кечівського водозабору</t>
  </si>
  <si>
    <t>Будівництво нової свердловини та водогону Григоровецького водозабору</t>
  </si>
  <si>
    <t>Заміна насосних агрегатів на ВНС -1, ВНС-2,ВНС -3 на менш енергоемкі з впровадженням регульованого електропривода</t>
  </si>
  <si>
    <t>Реконструкція обладнання головної каналізаційної насосної станції</t>
  </si>
  <si>
    <t>Капітальний ремонт самопливного каналізаційного колектора вул. Попова до Красовського</t>
  </si>
  <si>
    <t>Капітальний ремонт інженерної водопровідної мережі по вул. К.Острозького, Грушевського</t>
  </si>
  <si>
    <t>Реконструкція каналізаційного колектора по вул. Франка, Миру та Варчука в м.Старокостянтинів Хмельницької області</t>
  </si>
  <si>
    <t>Технічне переоснащення обладнання повітронагнітувачів з встановленням регульованого електропривода до двох аераційних повітродувок ТВ-80-1.4, потужністю 132 кВт з датчиком розчиного кисню на міські очисні споруди по вул. Київська м. Старокостянтинів Хмельницької області</t>
  </si>
  <si>
    <t>Технічне переоснащення обладнання ВНС-3 з встановленням регульованого електропривода до двох насосних агрегатів Д 320-60, потужністю 90 кВт по вул. Попова, 115 м. Старокостянтинів Хмельницької області</t>
  </si>
  <si>
    <t>Розроблення схеми оптимізації роботи систем центрального водопостачання та водовідведення</t>
  </si>
  <si>
    <t>Технічне переоснащення обладнання свердловини №11 з встановленням регульованого електропривода здатчиком тиску</t>
  </si>
  <si>
    <t>5. Освіта, підготовка кадрів, виховання та інформування громадкості</t>
  </si>
  <si>
    <t>Освіта, підготовка кадрів, виховання та інформування громадкості</t>
  </si>
  <si>
    <t>6. Провадження та розвиток інформаційних технологій</t>
  </si>
  <si>
    <t>Придбання програмного забезпечення</t>
  </si>
  <si>
    <t>Додаток 1 до програми</t>
  </si>
  <si>
    <t>Паспорт</t>
  </si>
  <si>
    <t>Програми «Питна вода міста Старокостянтинова» на 2012-2020 роки.</t>
  </si>
  <si>
    <t>1. Програма затверджена:</t>
  </si>
  <si>
    <t>2. Замовник: Старокостянтинівськаміська рада</t>
  </si>
  <si>
    <t>3.  Керівник Програми: виконавчий комітет Старокостянтинівської міської ради</t>
  </si>
  <si>
    <t>4.  Виконавці заходів – Старокостянтинівське комунальне підприємство водопровідно-каналізаційного господарства «Водоканал»</t>
  </si>
  <si>
    <t>5. Строки виконання: 2012 -2020 роки.</t>
  </si>
  <si>
    <t>6. Прогнозні обсяги та джерела фінансування:</t>
  </si>
  <si>
    <t>Обсяг фінансування, тис. грн.</t>
  </si>
  <si>
    <t>У тому числі за роками</t>
  </si>
  <si>
    <t>Державний бюджет</t>
  </si>
  <si>
    <t>Міський бюджет</t>
  </si>
  <si>
    <t>Власні кошти підприємства</t>
  </si>
  <si>
    <t>Усього</t>
  </si>
  <si>
    <t>Додаток 3 до програми</t>
  </si>
  <si>
    <t>ОЧІКУВАНІ РЕЗУЛЬТАТИ</t>
  </si>
  <si>
    <t>виконання програми «Питна вода м. Старокостянтинова» на 2012-2020 роки.</t>
  </si>
  <si>
    <t>Показник ефективності,якості заходу</t>
  </si>
  <si>
    <t>од.</t>
  </si>
  <si>
    <t>Покращення якості питної води на 15 %</t>
  </si>
  <si>
    <t>Підвищення якості надання послуг для  абонентів КП ВКГ «Водоканал» на 10 %</t>
  </si>
  <si>
    <t>Підвищення якості надання послугводопостачання для споживачів на 12 %</t>
  </si>
  <si>
    <t>Кількість розроблених, удосконалених та впроваджених науково-дослідних і дослідно-конструкторських розробок</t>
  </si>
  <si>
    <t>х</t>
  </si>
  <si>
    <t>-//-</t>
  </si>
  <si>
    <t>Підвищення екологічної безпеки на 45 %</t>
  </si>
  <si>
    <t>Покращення якості очищених стічних вод на 30 %</t>
  </si>
  <si>
    <t>Підвищення екологічної безпеки мікрорайону ІІ залізничного вокзалу на 35 %</t>
  </si>
  <si>
    <t>Підвищення надійності відведення очищених вод міських очисних спорудах на 55 %</t>
  </si>
  <si>
    <t>Зменшення втрат води КП ВКГ «Водоканал» на 10 %</t>
  </si>
  <si>
    <t>Зменшення втрат води КП ВКГ «Водоканал» на 10 %. Оснащення будинковим обліком багатоквартирних будинків на 100%</t>
  </si>
  <si>
    <t>Підвищення якості водопостачання міста на 10 %</t>
  </si>
  <si>
    <t>Оснащення обліком стічних вод на 10 %</t>
  </si>
  <si>
    <t>Зменшення втрат води в мережі І підйому на 5 %</t>
  </si>
  <si>
    <t>Підвищення надійності водопостачання міста на 35 % та зниження споживання артезіанськими свердловинами електроенергії на 1,5 %</t>
  </si>
  <si>
    <t>Зменшення споживання електроенергії насосною станцією (ГКНС) на 25 %</t>
  </si>
  <si>
    <t>Зменшення витрат води КП «Водоканал» на 10 %</t>
  </si>
  <si>
    <t>Покращення якості води та водопостачання на 15 %</t>
  </si>
  <si>
    <t xml:space="preserve">Будівництво каналізаційного колектора по вул. Бурлуцького(в т.ч. виготовлення ПКД) та реконструкція водопровідної мережі вул. Жовтнева (в т.ч. Виготовлення ПКД) </t>
  </si>
  <si>
    <t xml:space="preserve">Покращення водопостачання та водовідведення на данній ділянці   на 25 % </t>
  </si>
  <si>
    <t>Підвищення надійності водопостачання міста на 5 %</t>
  </si>
  <si>
    <t>Підвищення надійності водопостачання міста на 10 %</t>
  </si>
  <si>
    <t>Зменшення споживання електроенергії на ВНС-1, ВНС-2 та ВНС-3 на 30 %</t>
  </si>
  <si>
    <t>Підвищення надійності централізованого водовідведення міста на 15 % та зменшення споживання електроенергії на головній каналізаційній насосній станції  на 5%</t>
  </si>
  <si>
    <t>Покращення централізованого водовідведення  по вул. Попова до Красовського на 60 %</t>
  </si>
  <si>
    <t>Підвищення якості надання послуг з централізованого водопостачання по вул. Острозького, Грушевського на 25 %, зменшення аварійності на даній ділянці на 80 %</t>
  </si>
  <si>
    <t>Підвищення надійності централізованого водовілведення та зниження аварійності ділянці на 75 %</t>
  </si>
  <si>
    <t>Зниження споживання електроенергії на міських очисних спорудах на 30-40%</t>
  </si>
  <si>
    <t>Зниження споживання електроенергії на ВНС-3 на 30-40%</t>
  </si>
  <si>
    <t>Покращення водопостачання та водовідведення міста на 10 %</t>
  </si>
  <si>
    <t>Зниження споживання електроенергії на свердловині №11  на 30-40%</t>
  </si>
  <si>
    <t>Покращення обслуговування абонентів на 30 %</t>
  </si>
  <si>
    <t>О. Степанишин</t>
  </si>
  <si>
    <t>Секретар міської ради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</si>
</sst>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\ [$руб.-419];[Red]\-#,##0.00\ [$руб.-419]"/>
    <numFmt numFmtId="166" formatCode="dd/mm/yy"/>
  </numFmts>
  <fonts count="10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5" xfId="0" applyBorder="1" applyAlignment="1">
      <alignment/>
    </xf>
    <xf numFmtId="164" fontId="4" fillId="0" borderId="5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/>
    </xf>
    <xf numFmtId="0" fontId="0" fillId="0" borderId="5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6" fillId="0" borderId="6" xfId="0" applyFont="1" applyBorder="1" applyAlignment="1">
      <alignment horizontal="center" vertical="center"/>
    </xf>
    <xf numFmtId="0" fontId="0" fillId="0" borderId="6" xfId="0" applyBorder="1" applyAlignment="1">
      <alignment/>
    </xf>
    <xf numFmtId="164" fontId="6" fillId="0" borderId="6" xfId="0" applyNumberFormat="1" applyFont="1" applyBorder="1" applyAlignment="1">
      <alignment horizontal="center" vertical="center"/>
    </xf>
    <xf numFmtId="166" fontId="1" fillId="0" borderId="5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/>
    </xf>
    <xf numFmtId="0" fontId="8" fillId="0" borderId="6" xfId="0" applyFont="1" applyBorder="1" applyAlignment="1">
      <alignment horizontal="center" vertical="center"/>
    </xf>
    <xf numFmtId="164" fontId="0" fillId="0" borderId="0" xfId="0" applyNumberFormat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/>
    </xf>
    <xf numFmtId="164" fontId="2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165" fontId="1" fillId="0" borderId="7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/>
    </xf>
    <xf numFmtId="164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165" fontId="1" fillId="0" borderId="12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66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/>
    </xf>
    <xf numFmtId="165" fontId="2" fillId="0" borderId="6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/>
    </xf>
    <xf numFmtId="166" fontId="7" fillId="0" borderId="0" xfId="0" applyNumberFormat="1" applyFont="1" applyBorder="1" applyAlignment="1">
      <alignment horizontal="left"/>
    </xf>
    <xf numFmtId="0" fontId="4" fillId="0" borderId="1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/>
    </xf>
    <xf numFmtId="0" fontId="2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/>
    </xf>
    <xf numFmtId="0" fontId="1" fillId="0" borderId="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/>
    </xf>
    <xf numFmtId="165" fontId="2" fillId="0" borderId="3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5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zoomScale="71" zoomScaleNormal="71" zoomScaleSheetLayoutView="70" workbookViewId="0" topLeftCell="A1">
      <pane xSplit="2" ySplit="8" topLeftCell="C42" activePane="bottomRight" state="frozen"/>
      <selection pane="topLeft" activeCell="A1" sqref="A1"/>
      <selection pane="topRight" activeCell="C1" sqref="C1"/>
      <selection pane="bottomLeft" activeCell="A27" sqref="A27"/>
      <selection pane="bottomRight" activeCell="L9" sqref="L9:L10"/>
    </sheetView>
  </sheetViews>
  <sheetFormatPr defaultColWidth="9.140625" defaultRowHeight="12.75"/>
  <cols>
    <col min="1" max="1" width="16.57421875" style="2" customWidth="1"/>
    <col min="2" max="2" width="19.140625" style="2" customWidth="1"/>
    <col min="3" max="3" width="13.00390625" style="2" customWidth="1"/>
    <col min="4" max="4" width="14.140625" style="2" customWidth="1"/>
    <col min="5" max="9" width="12.7109375" style="2" customWidth="1"/>
    <col min="10" max="14" width="11.140625" style="2" customWidth="1"/>
    <col min="15" max="15" width="14.28125" style="2" customWidth="1"/>
    <col min="16" max="16" width="16.00390625" style="2" customWidth="1"/>
    <col min="17" max="17" width="14.7109375" style="2" customWidth="1"/>
    <col min="18" max="18" width="10.140625" style="2" customWidth="1"/>
    <col min="19" max="19" width="16.7109375" style="2" customWidth="1"/>
    <col min="20" max="16384" width="11.57421875" style="2" customWidth="1"/>
  </cols>
  <sheetData>
    <row r="1" spans="16:17" ht="46.5" customHeight="1">
      <c r="P1" s="100" t="s">
        <v>0</v>
      </c>
      <c r="Q1" s="100"/>
    </row>
    <row r="4" spans="8:9" ht="15.75">
      <c r="H4" s="101" t="s">
        <v>1</v>
      </c>
      <c r="I4" s="101"/>
    </row>
    <row r="5" spans="3:15" ht="15.75">
      <c r="C5" s="101" t="s">
        <v>2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</row>
    <row r="6" spans="1:17" ht="27" customHeight="1">
      <c r="A6" s="102" t="s">
        <v>3</v>
      </c>
      <c r="B6" s="102" t="s">
        <v>4</v>
      </c>
      <c r="C6" s="102" t="s">
        <v>5</v>
      </c>
      <c r="D6" s="102" t="s">
        <v>6</v>
      </c>
      <c r="E6" s="102"/>
      <c r="F6" s="102"/>
      <c r="G6" s="102"/>
      <c r="H6" s="102"/>
      <c r="I6" s="102"/>
      <c r="J6" s="102"/>
      <c r="K6" s="102"/>
      <c r="L6" s="102"/>
      <c r="M6" s="102"/>
      <c r="N6" s="103" t="s">
        <v>7</v>
      </c>
      <c r="O6" s="103"/>
      <c r="P6" s="102" t="s">
        <v>8</v>
      </c>
      <c r="Q6" s="102" t="s">
        <v>9</v>
      </c>
    </row>
    <row r="7" spans="1:17" ht="34.5" customHeight="1">
      <c r="A7" s="102"/>
      <c r="B7" s="102"/>
      <c r="C7" s="102"/>
      <c r="D7" s="38" t="s">
        <v>10</v>
      </c>
      <c r="E7" s="38">
        <v>2012</v>
      </c>
      <c r="F7" s="38">
        <v>2013</v>
      </c>
      <c r="G7" s="38">
        <v>2014</v>
      </c>
      <c r="H7" s="38">
        <v>2015</v>
      </c>
      <c r="I7" s="38">
        <v>2016</v>
      </c>
      <c r="J7" s="38">
        <v>2017</v>
      </c>
      <c r="K7" s="38">
        <v>2018</v>
      </c>
      <c r="L7" s="38">
        <v>2019</v>
      </c>
      <c r="M7" s="38">
        <v>2020</v>
      </c>
      <c r="N7" s="103"/>
      <c r="O7" s="103"/>
      <c r="P7" s="102"/>
      <c r="Q7" s="102"/>
    </row>
    <row r="8" spans="1:17" ht="19.5" customHeight="1">
      <c r="A8" s="39">
        <v>1</v>
      </c>
      <c r="B8" s="39">
        <v>2</v>
      </c>
      <c r="C8" s="39">
        <v>3</v>
      </c>
      <c r="D8" s="39">
        <v>4</v>
      </c>
      <c r="E8" s="39">
        <v>5</v>
      </c>
      <c r="F8" s="39">
        <v>6</v>
      </c>
      <c r="G8" s="39">
        <v>7</v>
      </c>
      <c r="H8" s="39">
        <v>8</v>
      </c>
      <c r="I8" s="39">
        <v>9</v>
      </c>
      <c r="J8" s="39">
        <v>10</v>
      </c>
      <c r="K8" s="39">
        <v>11</v>
      </c>
      <c r="L8" s="39">
        <v>12</v>
      </c>
      <c r="M8" s="39">
        <v>13</v>
      </c>
      <c r="N8" s="104">
        <v>14</v>
      </c>
      <c r="O8" s="104"/>
      <c r="P8" s="39">
        <v>15</v>
      </c>
      <c r="Q8" s="39">
        <v>16</v>
      </c>
    </row>
    <row r="9" spans="1:17" ht="69" customHeight="1">
      <c r="A9" s="102" t="s">
        <v>11</v>
      </c>
      <c r="B9" s="102" t="s">
        <v>12</v>
      </c>
      <c r="C9" s="37" t="s">
        <v>13</v>
      </c>
      <c r="D9" s="38">
        <f>E9+F9+G9+H9</f>
        <v>8</v>
      </c>
      <c r="E9" s="38">
        <v>2</v>
      </c>
      <c r="F9" s="38">
        <v>2</v>
      </c>
      <c r="G9" s="38">
        <v>3</v>
      </c>
      <c r="H9" s="38">
        <v>1</v>
      </c>
      <c r="I9" s="103" t="s">
        <v>14</v>
      </c>
      <c r="J9" s="103" t="s">
        <v>14</v>
      </c>
      <c r="K9" s="103" t="s">
        <v>14</v>
      </c>
      <c r="L9" s="103" t="s">
        <v>14</v>
      </c>
      <c r="M9" s="103" t="s">
        <v>14</v>
      </c>
      <c r="N9" s="102" t="s">
        <v>15</v>
      </c>
      <c r="O9" s="102"/>
      <c r="P9" s="102" t="s">
        <v>16</v>
      </c>
      <c r="Q9" s="102" t="s">
        <v>17</v>
      </c>
    </row>
    <row r="10" spans="1:17" ht="68.25" customHeight="1">
      <c r="A10" s="102"/>
      <c r="B10" s="102"/>
      <c r="C10" s="38" t="s">
        <v>18</v>
      </c>
      <c r="D10" s="38">
        <f>E10+F10+G10+H10</f>
        <v>218.3</v>
      </c>
      <c r="E10" s="38">
        <v>54.6</v>
      </c>
      <c r="F10" s="38">
        <v>54.6</v>
      </c>
      <c r="G10" s="38">
        <v>81.8</v>
      </c>
      <c r="H10" s="38">
        <v>27.3</v>
      </c>
      <c r="I10" s="103"/>
      <c r="J10" s="103"/>
      <c r="K10" s="103"/>
      <c r="L10" s="103"/>
      <c r="M10" s="103"/>
      <c r="N10" s="102"/>
      <c r="O10" s="102"/>
      <c r="P10" s="102"/>
      <c r="Q10" s="102"/>
    </row>
    <row r="11" spans="1:17" ht="66.75" customHeight="1">
      <c r="A11" s="40" t="s">
        <v>19</v>
      </c>
      <c r="B11" s="41"/>
      <c r="C11" s="40" t="s">
        <v>18</v>
      </c>
      <c r="D11" s="40">
        <f>E11+F11+G11+H11</f>
        <v>218.3</v>
      </c>
      <c r="E11" s="40">
        <v>54.6</v>
      </c>
      <c r="F11" s="40">
        <v>54.6</v>
      </c>
      <c r="G11" s="40">
        <v>81.8</v>
      </c>
      <c r="H11" s="40">
        <v>27.3</v>
      </c>
      <c r="I11" s="40" t="s">
        <v>14</v>
      </c>
      <c r="J11" s="40" t="s">
        <v>14</v>
      </c>
      <c r="K11" s="40" t="s">
        <v>14</v>
      </c>
      <c r="L11" s="40" t="s">
        <v>14</v>
      </c>
      <c r="M11" s="40" t="s">
        <v>14</v>
      </c>
      <c r="N11" s="105" t="s">
        <v>14</v>
      </c>
      <c r="O11" s="105"/>
      <c r="P11" s="41" t="s">
        <v>14</v>
      </c>
      <c r="Q11" s="42" t="s">
        <v>17</v>
      </c>
    </row>
    <row r="12" spans="1:17" ht="63" customHeight="1">
      <c r="A12" s="102" t="s">
        <v>20</v>
      </c>
      <c r="B12" s="102" t="s">
        <v>21</v>
      </c>
      <c r="C12" s="37" t="s">
        <v>13</v>
      </c>
      <c r="D12" s="38">
        <v>1</v>
      </c>
      <c r="E12" s="103" t="s">
        <v>14</v>
      </c>
      <c r="F12" s="38">
        <v>1</v>
      </c>
      <c r="G12" s="103" t="s">
        <v>14</v>
      </c>
      <c r="H12" s="103" t="s">
        <v>14</v>
      </c>
      <c r="I12" s="103" t="s">
        <v>14</v>
      </c>
      <c r="J12" s="103" t="s">
        <v>14</v>
      </c>
      <c r="K12" s="103" t="s">
        <v>14</v>
      </c>
      <c r="L12" s="103" t="s">
        <v>14</v>
      </c>
      <c r="M12" s="103" t="s">
        <v>14</v>
      </c>
      <c r="N12" s="103" t="s">
        <v>14</v>
      </c>
      <c r="O12" s="103"/>
      <c r="P12" s="102" t="s">
        <v>16</v>
      </c>
      <c r="Q12" s="102" t="s">
        <v>17</v>
      </c>
    </row>
    <row r="13" spans="1:17" ht="73.5" customHeight="1">
      <c r="A13" s="102"/>
      <c r="B13" s="102"/>
      <c r="C13" s="38" t="s">
        <v>18</v>
      </c>
      <c r="D13" s="38">
        <v>68.9</v>
      </c>
      <c r="E13" s="103"/>
      <c r="F13" s="38">
        <v>68.9</v>
      </c>
      <c r="G13" s="103"/>
      <c r="H13" s="103"/>
      <c r="I13" s="103"/>
      <c r="J13" s="103"/>
      <c r="K13" s="103"/>
      <c r="L13" s="103"/>
      <c r="M13" s="103"/>
      <c r="N13" s="103"/>
      <c r="O13" s="103"/>
      <c r="P13" s="102"/>
      <c r="Q13" s="102"/>
    </row>
    <row r="14" spans="1:17" ht="37.5" customHeight="1">
      <c r="A14" s="40" t="s">
        <v>19</v>
      </c>
      <c r="B14" s="41"/>
      <c r="C14" s="40" t="s">
        <v>18</v>
      </c>
      <c r="D14" s="40">
        <f>D13</f>
        <v>68.9</v>
      </c>
      <c r="E14" s="40" t="s">
        <v>14</v>
      </c>
      <c r="F14" s="40">
        <f>F13</f>
        <v>68.9</v>
      </c>
      <c r="G14" s="40" t="s">
        <v>14</v>
      </c>
      <c r="H14" s="40" t="s">
        <v>14</v>
      </c>
      <c r="I14" s="40" t="s">
        <v>14</v>
      </c>
      <c r="J14" s="40" t="s">
        <v>14</v>
      </c>
      <c r="K14" s="40" t="s">
        <v>14</v>
      </c>
      <c r="L14" s="40" t="s">
        <v>14</v>
      </c>
      <c r="M14" s="40" t="s">
        <v>14</v>
      </c>
      <c r="N14" s="105" t="s">
        <v>22</v>
      </c>
      <c r="O14" s="105"/>
      <c r="P14" s="40" t="s">
        <v>14</v>
      </c>
      <c r="Q14" s="42" t="s">
        <v>17</v>
      </c>
    </row>
    <row r="15" spans="1:17" ht="104.25" customHeight="1">
      <c r="A15" s="102" t="s">
        <v>23</v>
      </c>
      <c r="B15" s="37" t="s">
        <v>24</v>
      </c>
      <c r="C15" s="38" t="s">
        <v>18</v>
      </c>
      <c r="D15" s="38">
        <f>E15+F15+G15+H15+I15+J15+K15+L15+M15</f>
        <v>58.300000000000004</v>
      </c>
      <c r="E15" s="38">
        <v>5.2</v>
      </c>
      <c r="F15" s="38">
        <v>5.1</v>
      </c>
      <c r="G15" s="43">
        <v>5</v>
      </c>
      <c r="H15" s="38">
        <v>7.3</v>
      </c>
      <c r="I15" s="38">
        <v>7.3</v>
      </c>
      <c r="J15" s="38">
        <v>7.4</v>
      </c>
      <c r="K15" s="43">
        <v>7</v>
      </c>
      <c r="L15" s="43">
        <v>7</v>
      </c>
      <c r="M15" s="43">
        <v>7</v>
      </c>
      <c r="N15" s="102" t="s">
        <v>25</v>
      </c>
      <c r="O15" s="102"/>
      <c r="P15" s="37" t="s">
        <v>16</v>
      </c>
      <c r="Q15" s="37" t="s">
        <v>17</v>
      </c>
    </row>
    <row r="16" spans="1:17" ht="160.5" customHeight="1">
      <c r="A16" s="102"/>
      <c r="B16" s="37" t="s">
        <v>26</v>
      </c>
      <c r="C16" s="38" t="s">
        <v>18</v>
      </c>
      <c r="D16" s="38">
        <f>G16</f>
        <v>9.7</v>
      </c>
      <c r="E16" s="38" t="s">
        <v>14</v>
      </c>
      <c r="F16" s="38" t="s">
        <v>14</v>
      </c>
      <c r="G16" s="38">
        <v>9.7</v>
      </c>
      <c r="H16" s="38" t="s">
        <v>14</v>
      </c>
      <c r="I16" s="38" t="s">
        <v>14</v>
      </c>
      <c r="J16" s="38" t="s">
        <v>14</v>
      </c>
      <c r="K16" s="38" t="s">
        <v>14</v>
      </c>
      <c r="L16" s="38" t="s">
        <v>14</v>
      </c>
      <c r="M16" s="38" t="s">
        <v>14</v>
      </c>
      <c r="N16" s="102" t="s">
        <v>27</v>
      </c>
      <c r="O16" s="102"/>
      <c r="P16" s="37" t="s">
        <v>16</v>
      </c>
      <c r="Q16" s="37" t="s">
        <v>28</v>
      </c>
    </row>
    <row r="17" spans="1:17" ht="111" customHeight="1">
      <c r="A17" s="102"/>
      <c r="B17" s="102"/>
      <c r="C17" s="38" t="s">
        <v>18</v>
      </c>
      <c r="D17" s="38">
        <f>G17</f>
        <v>9.7</v>
      </c>
      <c r="E17" s="38" t="s">
        <v>14</v>
      </c>
      <c r="F17" s="38" t="s">
        <v>14</v>
      </c>
      <c r="G17" s="38">
        <v>9.7</v>
      </c>
      <c r="H17" s="38" t="s">
        <v>14</v>
      </c>
      <c r="I17" s="38" t="s">
        <v>14</v>
      </c>
      <c r="J17" s="38" t="s">
        <v>14</v>
      </c>
      <c r="K17" s="38" t="s">
        <v>14</v>
      </c>
      <c r="L17" s="38" t="s">
        <v>14</v>
      </c>
      <c r="M17" s="38" t="s">
        <v>14</v>
      </c>
      <c r="N17" s="102" t="s">
        <v>29</v>
      </c>
      <c r="O17" s="102"/>
      <c r="P17" s="37" t="s">
        <v>16</v>
      </c>
      <c r="Q17" s="37" t="s">
        <v>28</v>
      </c>
    </row>
    <row r="18" spans="1:17" ht="111" customHeight="1">
      <c r="A18" s="102"/>
      <c r="B18" s="102"/>
      <c r="C18" s="38" t="s">
        <v>18</v>
      </c>
      <c r="D18" s="43">
        <f>G18</f>
        <v>27</v>
      </c>
      <c r="E18" s="38" t="s">
        <v>14</v>
      </c>
      <c r="F18" s="38" t="s">
        <v>14</v>
      </c>
      <c r="G18" s="43">
        <v>27</v>
      </c>
      <c r="H18" s="38" t="s">
        <v>14</v>
      </c>
      <c r="I18" s="38" t="s">
        <v>14</v>
      </c>
      <c r="J18" s="38" t="s">
        <v>14</v>
      </c>
      <c r="K18" s="38" t="s">
        <v>14</v>
      </c>
      <c r="L18" s="38" t="s">
        <v>14</v>
      </c>
      <c r="M18" s="38" t="s">
        <v>14</v>
      </c>
      <c r="N18" s="102" t="s">
        <v>30</v>
      </c>
      <c r="O18" s="102"/>
      <c r="P18" s="37" t="s">
        <v>16</v>
      </c>
      <c r="Q18" s="37" t="s">
        <v>28</v>
      </c>
    </row>
    <row r="19" spans="1:17" ht="79.5" customHeight="1">
      <c r="A19" s="102"/>
      <c r="B19" s="102"/>
      <c r="C19" s="38" t="s">
        <v>18</v>
      </c>
      <c r="D19" s="38">
        <f>G19</f>
        <v>12.6</v>
      </c>
      <c r="E19" s="38" t="s">
        <v>14</v>
      </c>
      <c r="F19" s="38" t="s">
        <v>14</v>
      </c>
      <c r="G19" s="38">
        <v>12.6</v>
      </c>
      <c r="H19" s="38" t="s">
        <v>14</v>
      </c>
      <c r="I19" s="38" t="s">
        <v>14</v>
      </c>
      <c r="J19" s="38" t="s">
        <v>14</v>
      </c>
      <c r="K19" s="38" t="s">
        <v>14</v>
      </c>
      <c r="L19" s="38" t="s">
        <v>14</v>
      </c>
      <c r="M19" s="38" t="s">
        <v>14</v>
      </c>
      <c r="N19" s="102" t="s">
        <v>31</v>
      </c>
      <c r="O19" s="102"/>
      <c r="P19" s="37" t="s">
        <v>16</v>
      </c>
      <c r="Q19" s="37" t="s">
        <v>28</v>
      </c>
    </row>
    <row r="20" spans="1:17" ht="147.75" customHeight="1">
      <c r="A20" s="102"/>
      <c r="B20" s="102"/>
      <c r="C20" s="38" t="s">
        <v>18</v>
      </c>
      <c r="D20" s="43">
        <f>G20+H20</f>
        <v>63</v>
      </c>
      <c r="E20" s="38" t="s">
        <v>14</v>
      </c>
      <c r="F20" s="38" t="s">
        <v>14</v>
      </c>
      <c r="G20" s="38">
        <v>26.7</v>
      </c>
      <c r="H20" s="43">
        <f>63-G20</f>
        <v>36.3</v>
      </c>
      <c r="I20" s="38" t="s">
        <v>14</v>
      </c>
      <c r="J20" s="38" t="s">
        <v>14</v>
      </c>
      <c r="K20" s="38" t="s">
        <v>14</v>
      </c>
      <c r="L20" s="38" t="s">
        <v>14</v>
      </c>
      <c r="M20" s="38" t="s">
        <v>14</v>
      </c>
      <c r="N20" s="102" t="s">
        <v>32</v>
      </c>
      <c r="O20" s="102"/>
      <c r="P20" s="37" t="s">
        <v>16</v>
      </c>
      <c r="Q20" s="37" t="s">
        <v>28</v>
      </c>
    </row>
    <row r="21" spans="1:17" ht="79.5" customHeight="1">
      <c r="A21" s="102"/>
      <c r="B21" s="102"/>
      <c r="C21" s="38" t="s">
        <v>18</v>
      </c>
      <c r="D21" s="43">
        <f>F21</f>
        <v>35.1</v>
      </c>
      <c r="E21" s="38" t="s">
        <v>14</v>
      </c>
      <c r="F21" s="38">
        <v>35.1</v>
      </c>
      <c r="G21" s="38" t="s">
        <v>14</v>
      </c>
      <c r="H21" s="38" t="s">
        <v>14</v>
      </c>
      <c r="I21" s="38" t="s">
        <v>14</v>
      </c>
      <c r="J21" s="38" t="s">
        <v>14</v>
      </c>
      <c r="K21" s="38" t="s">
        <v>14</v>
      </c>
      <c r="L21" s="38" t="s">
        <v>14</v>
      </c>
      <c r="M21" s="38" t="s">
        <v>14</v>
      </c>
      <c r="N21" s="102" t="s">
        <v>33</v>
      </c>
      <c r="O21" s="102"/>
      <c r="P21" s="37" t="s">
        <v>16</v>
      </c>
      <c r="Q21" s="37" t="s">
        <v>28</v>
      </c>
    </row>
    <row r="22" spans="1:17" ht="79.5" customHeight="1">
      <c r="A22" s="102"/>
      <c r="B22" s="102"/>
      <c r="C22" s="38" t="s">
        <v>18</v>
      </c>
      <c r="D22" s="43">
        <f>F22</f>
        <v>39.4</v>
      </c>
      <c r="E22" s="38" t="s">
        <v>14</v>
      </c>
      <c r="F22" s="38">
        <v>39.4</v>
      </c>
      <c r="G22" s="38" t="s">
        <v>14</v>
      </c>
      <c r="H22" s="38" t="s">
        <v>14</v>
      </c>
      <c r="I22" s="38" t="s">
        <v>14</v>
      </c>
      <c r="J22" s="38" t="s">
        <v>14</v>
      </c>
      <c r="K22" s="38" t="s">
        <v>14</v>
      </c>
      <c r="L22" s="38" t="s">
        <v>14</v>
      </c>
      <c r="M22" s="38" t="s">
        <v>14</v>
      </c>
      <c r="N22" s="102" t="s">
        <v>34</v>
      </c>
      <c r="O22" s="102"/>
      <c r="P22" s="37" t="s">
        <v>16</v>
      </c>
      <c r="Q22" s="37" t="s">
        <v>28</v>
      </c>
    </row>
    <row r="23" spans="1:17" ht="79.5" customHeight="1">
      <c r="A23" s="102"/>
      <c r="B23" s="102"/>
      <c r="C23" s="38" t="s">
        <v>18</v>
      </c>
      <c r="D23" s="43">
        <f>F23</f>
        <v>35.6</v>
      </c>
      <c r="E23" s="38" t="s">
        <v>14</v>
      </c>
      <c r="F23" s="38">
        <v>35.6</v>
      </c>
      <c r="G23" s="38" t="s">
        <v>14</v>
      </c>
      <c r="H23" s="38" t="s">
        <v>14</v>
      </c>
      <c r="I23" s="38" t="s">
        <v>14</v>
      </c>
      <c r="J23" s="38" t="s">
        <v>14</v>
      </c>
      <c r="K23" s="38" t="s">
        <v>14</v>
      </c>
      <c r="L23" s="38" t="s">
        <v>14</v>
      </c>
      <c r="M23" s="38" t="s">
        <v>14</v>
      </c>
      <c r="N23" s="102" t="s">
        <v>35</v>
      </c>
      <c r="O23" s="102"/>
      <c r="P23" s="37" t="s">
        <v>16</v>
      </c>
      <c r="Q23" s="37" t="s">
        <v>28</v>
      </c>
    </row>
    <row r="24" spans="1:17" ht="93" customHeight="1">
      <c r="A24" s="102"/>
      <c r="B24" s="102"/>
      <c r="C24" s="38" t="s">
        <v>18</v>
      </c>
      <c r="D24" s="43">
        <f>F24</f>
        <v>54</v>
      </c>
      <c r="E24" s="38" t="s">
        <v>14</v>
      </c>
      <c r="F24" s="43">
        <v>54</v>
      </c>
      <c r="G24" s="38" t="s">
        <v>14</v>
      </c>
      <c r="H24" s="38" t="s">
        <v>14</v>
      </c>
      <c r="I24" s="38" t="s">
        <v>14</v>
      </c>
      <c r="J24" s="38" t="s">
        <v>14</v>
      </c>
      <c r="K24" s="38" t="s">
        <v>14</v>
      </c>
      <c r="L24" s="38" t="s">
        <v>14</v>
      </c>
      <c r="M24" s="38" t="s">
        <v>14</v>
      </c>
      <c r="N24" s="102" t="s">
        <v>36</v>
      </c>
      <c r="O24" s="102"/>
      <c r="P24" s="37" t="s">
        <v>16</v>
      </c>
      <c r="Q24" s="37" t="s">
        <v>28</v>
      </c>
    </row>
    <row r="25" spans="1:17" ht="102.75" customHeight="1">
      <c r="A25" s="44"/>
      <c r="B25" s="44"/>
      <c r="C25" s="38" t="s">
        <v>18</v>
      </c>
      <c r="D25" s="43">
        <f>G25</f>
        <v>30</v>
      </c>
      <c r="E25" s="38" t="s">
        <v>14</v>
      </c>
      <c r="F25" s="38" t="s">
        <v>14</v>
      </c>
      <c r="G25" s="43">
        <v>30</v>
      </c>
      <c r="H25" s="38" t="s">
        <v>14</v>
      </c>
      <c r="I25" s="38" t="s">
        <v>14</v>
      </c>
      <c r="J25" s="38" t="s">
        <v>14</v>
      </c>
      <c r="K25" s="38" t="s">
        <v>14</v>
      </c>
      <c r="L25" s="38" t="s">
        <v>14</v>
      </c>
      <c r="M25" s="38" t="s">
        <v>14</v>
      </c>
      <c r="N25" s="102" t="s">
        <v>37</v>
      </c>
      <c r="O25" s="102"/>
      <c r="P25" s="37" t="s">
        <v>16</v>
      </c>
      <c r="Q25" s="37" t="s">
        <v>28</v>
      </c>
    </row>
    <row r="26" spans="1:17" ht="42.75" customHeight="1">
      <c r="A26" s="106" t="s">
        <v>19</v>
      </c>
      <c r="B26" s="107"/>
      <c r="C26" s="106" t="s">
        <v>18</v>
      </c>
      <c r="D26" s="45">
        <f>D15</f>
        <v>58.300000000000004</v>
      </c>
      <c r="E26" s="45">
        <v>5.2</v>
      </c>
      <c r="F26" s="45">
        <v>5.1</v>
      </c>
      <c r="G26" s="47">
        <v>5</v>
      </c>
      <c r="H26" s="45">
        <v>7.3</v>
      </c>
      <c r="I26" s="45">
        <v>7.3</v>
      </c>
      <c r="J26" s="45">
        <v>7.4</v>
      </c>
      <c r="K26" s="47">
        <v>7</v>
      </c>
      <c r="L26" s="47">
        <v>7</v>
      </c>
      <c r="M26" s="47">
        <v>7</v>
      </c>
      <c r="N26" s="107"/>
      <c r="O26" s="107"/>
      <c r="P26" s="108" t="s">
        <v>16</v>
      </c>
      <c r="Q26" s="48" t="s">
        <v>17</v>
      </c>
    </row>
    <row r="27" spans="1:17" ht="36.75" customHeight="1">
      <c r="A27" s="106"/>
      <c r="B27" s="107"/>
      <c r="C27" s="107"/>
      <c r="D27" s="45">
        <f>G27+H27+F27</f>
        <v>316.1</v>
      </c>
      <c r="E27" s="45" t="s">
        <v>14</v>
      </c>
      <c r="F27" s="45">
        <f>F24+F23+F22+F21</f>
        <v>164.1</v>
      </c>
      <c r="G27" s="47">
        <f>G25+G20+G19+G18+G17+G16</f>
        <v>115.7</v>
      </c>
      <c r="H27" s="47">
        <f>H20</f>
        <v>36.3</v>
      </c>
      <c r="I27" s="45" t="s">
        <v>14</v>
      </c>
      <c r="J27" s="45" t="s">
        <v>14</v>
      </c>
      <c r="K27" s="45" t="s">
        <v>14</v>
      </c>
      <c r="L27" s="45" t="s">
        <v>14</v>
      </c>
      <c r="M27" s="45" t="s">
        <v>14</v>
      </c>
      <c r="N27" s="107"/>
      <c r="O27" s="107"/>
      <c r="P27" s="108"/>
      <c r="Q27" s="48" t="s">
        <v>28</v>
      </c>
    </row>
    <row r="28" spans="1:17" ht="91.5" customHeight="1">
      <c r="A28" s="109" t="s">
        <v>38</v>
      </c>
      <c r="B28" s="109" t="s">
        <v>39</v>
      </c>
      <c r="C28" s="38" t="s">
        <v>18</v>
      </c>
      <c r="D28" s="38">
        <f>E28+G28+H28+I28+J28</f>
        <v>25747.1</v>
      </c>
      <c r="E28" s="43">
        <v>294</v>
      </c>
      <c r="F28" s="38" t="s">
        <v>14</v>
      </c>
      <c r="G28" s="43">
        <v>6360</v>
      </c>
      <c r="H28" s="43">
        <v>6400</v>
      </c>
      <c r="I28" s="38">
        <v>6271.1</v>
      </c>
      <c r="J28" s="43">
        <v>6422</v>
      </c>
      <c r="K28" s="38" t="s">
        <v>14</v>
      </c>
      <c r="L28" s="38" t="s">
        <v>14</v>
      </c>
      <c r="M28" s="38" t="s">
        <v>14</v>
      </c>
      <c r="N28" s="102" t="s">
        <v>40</v>
      </c>
      <c r="O28" s="102"/>
      <c r="P28" s="49" t="s">
        <v>16</v>
      </c>
      <c r="Q28" s="37" t="s">
        <v>41</v>
      </c>
    </row>
    <row r="29" spans="1:17" ht="100.5" customHeight="1">
      <c r="A29" s="109"/>
      <c r="B29" s="109"/>
      <c r="C29" s="38" t="s">
        <v>18</v>
      </c>
      <c r="D29" s="50">
        <f>G29+H29+I29+J29</f>
        <v>16125</v>
      </c>
      <c r="E29" s="38" t="s">
        <v>14</v>
      </c>
      <c r="F29" s="38" t="s">
        <v>14</v>
      </c>
      <c r="G29" s="43">
        <v>2965</v>
      </c>
      <c r="H29" s="43">
        <v>4770</v>
      </c>
      <c r="I29" s="43">
        <v>4250</v>
      </c>
      <c r="J29" s="43">
        <v>4140</v>
      </c>
      <c r="K29" s="38" t="s">
        <v>14</v>
      </c>
      <c r="L29" s="38" t="s">
        <v>14</v>
      </c>
      <c r="M29" s="38" t="s">
        <v>14</v>
      </c>
      <c r="N29" s="102" t="s">
        <v>42</v>
      </c>
      <c r="O29" s="102"/>
      <c r="P29" s="49" t="s">
        <v>16</v>
      </c>
      <c r="Q29" s="37" t="s">
        <v>41</v>
      </c>
    </row>
    <row r="30" spans="1:17" ht="59.25" customHeight="1">
      <c r="A30" s="109"/>
      <c r="B30" s="109"/>
      <c r="C30" s="38" t="s">
        <v>18</v>
      </c>
      <c r="D30" s="50">
        <f>H30</f>
        <v>4239.3</v>
      </c>
      <c r="E30" s="38" t="s">
        <v>14</v>
      </c>
      <c r="F30" s="38" t="s">
        <v>14</v>
      </c>
      <c r="G30" s="38" t="s">
        <v>14</v>
      </c>
      <c r="H30" s="38">
        <v>4239.3</v>
      </c>
      <c r="I30" s="38" t="s">
        <v>14</v>
      </c>
      <c r="J30" s="38" t="s">
        <v>14</v>
      </c>
      <c r="K30" s="38" t="s">
        <v>14</v>
      </c>
      <c r="L30" s="38" t="s">
        <v>14</v>
      </c>
      <c r="M30" s="38" t="s">
        <v>14</v>
      </c>
      <c r="N30" s="102" t="s">
        <v>43</v>
      </c>
      <c r="O30" s="102"/>
      <c r="P30" s="110" t="s">
        <v>16</v>
      </c>
      <c r="Q30" s="37" t="s">
        <v>41</v>
      </c>
    </row>
    <row r="31" spans="1:17" ht="58.5" customHeight="1">
      <c r="A31" s="109"/>
      <c r="B31" s="109"/>
      <c r="C31" s="38" t="s">
        <v>18</v>
      </c>
      <c r="D31" s="38" t="e">
        <f>G31+I31</f>
        <v>#VALUE!</v>
      </c>
      <c r="E31" s="38" t="s">
        <v>14</v>
      </c>
      <c r="F31" s="38" t="s">
        <v>14</v>
      </c>
      <c r="G31" s="43">
        <v>650</v>
      </c>
      <c r="H31" s="38" t="s">
        <v>14</v>
      </c>
      <c r="I31" s="38" t="s">
        <v>14</v>
      </c>
      <c r="J31" s="38" t="s">
        <v>14</v>
      </c>
      <c r="K31" s="38" t="s">
        <v>14</v>
      </c>
      <c r="L31" s="38" t="s">
        <v>14</v>
      </c>
      <c r="M31" s="38" t="s">
        <v>14</v>
      </c>
      <c r="N31" s="102"/>
      <c r="O31" s="102"/>
      <c r="P31" s="110"/>
      <c r="Q31" s="37" t="s">
        <v>28</v>
      </c>
    </row>
    <row r="32" spans="1:17" ht="123" customHeight="1">
      <c r="A32" s="109"/>
      <c r="B32" s="109"/>
      <c r="C32" s="38" t="s">
        <v>18</v>
      </c>
      <c r="D32" s="38" t="e">
        <f>G32+H32</f>
        <v>#VALUE!</v>
      </c>
      <c r="E32" s="38" t="s">
        <v>14</v>
      </c>
      <c r="F32" s="38" t="s">
        <v>14</v>
      </c>
      <c r="G32" s="43">
        <v>484.5</v>
      </c>
      <c r="H32" s="38" t="s">
        <v>14</v>
      </c>
      <c r="I32" s="38" t="s">
        <v>14</v>
      </c>
      <c r="J32" s="38" t="s">
        <v>14</v>
      </c>
      <c r="K32" s="38" t="s">
        <v>14</v>
      </c>
      <c r="L32" s="38" t="s">
        <v>14</v>
      </c>
      <c r="M32" s="38" t="s">
        <v>14</v>
      </c>
      <c r="N32" s="102" t="s">
        <v>44</v>
      </c>
      <c r="O32" s="102"/>
      <c r="P32" s="49" t="s">
        <v>16</v>
      </c>
      <c r="Q32" s="37" t="s">
        <v>28</v>
      </c>
    </row>
    <row r="33" spans="1:17" ht="31.5" customHeight="1">
      <c r="A33" s="109"/>
      <c r="B33" s="109"/>
      <c r="C33" s="103" t="s">
        <v>18</v>
      </c>
      <c r="D33" s="111">
        <f>I33+K33+J33</f>
        <v>350</v>
      </c>
      <c r="E33" s="103" t="s">
        <v>14</v>
      </c>
      <c r="F33" s="103" t="s">
        <v>14</v>
      </c>
      <c r="G33" s="103" t="s">
        <v>14</v>
      </c>
      <c r="H33" s="103" t="s">
        <v>14</v>
      </c>
      <c r="I33" s="111">
        <v>117</v>
      </c>
      <c r="J33" s="111">
        <v>117</v>
      </c>
      <c r="K33" s="111">
        <v>116</v>
      </c>
      <c r="L33" s="103" t="s">
        <v>14</v>
      </c>
      <c r="M33" s="103" t="s">
        <v>14</v>
      </c>
      <c r="N33" s="102" t="s">
        <v>45</v>
      </c>
      <c r="O33" s="102"/>
      <c r="P33" s="110" t="s">
        <v>16</v>
      </c>
      <c r="Q33" s="102" t="s">
        <v>41</v>
      </c>
    </row>
    <row r="34" spans="1:17" ht="30" customHeight="1">
      <c r="A34" s="109"/>
      <c r="B34" s="109"/>
      <c r="C34" s="103"/>
      <c r="D34" s="111"/>
      <c r="E34" s="103"/>
      <c r="F34" s="103"/>
      <c r="G34" s="103"/>
      <c r="H34" s="103"/>
      <c r="I34" s="111"/>
      <c r="J34" s="111"/>
      <c r="K34" s="111"/>
      <c r="L34" s="103"/>
      <c r="M34" s="103"/>
      <c r="N34" s="102"/>
      <c r="O34" s="102"/>
      <c r="P34" s="110"/>
      <c r="Q34" s="102"/>
    </row>
    <row r="35" spans="1:17" ht="64.5" customHeight="1">
      <c r="A35" s="109"/>
      <c r="B35" s="109"/>
      <c r="C35" s="38" t="s">
        <v>18</v>
      </c>
      <c r="D35" s="43">
        <f>H35+I35+J35</f>
        <v>1500</v>
      </c>
      <c r="E35" s="38" t="s">
        <v>14</v>
      </c>
      <c r="F35" s="38" t="s">
        <v>14</v>
      </c>
      <c r="G35" s="38" t="s">
        <v>14</v>
      </c>
      <c r="H35" s="43">
        <v>500</v>
      </c>
      <c r="I35" s="43">
        <v>500</v>
      </c>
      <c r="J35" s="43">
        <v>500</v>
      </c>
      <c r="K35" s="38" t="s">
        <v>14</v>
      </c>
      <c r="L35" s="38" t="s">
        <v>14</v>
      </c>
      <c r="M35" s="38" t="s">
        <v>14</v>
      </c>
      <c r="N35" s="102" t="s">
        <v>46</v>
      </c>
      <c r="O35" s="102"/>
      <c r="P35" s="49" t="s">
        <v>16</v>
      </c>
      <c r="Q35" s="37" t="s">
        <v>28</v>
      </c>
    </row>
    <row r="36" spans="1:17" ht="64.5" customHeight="1">
      <c r="A36" s="109"/>
      <c r="B36" s="109"/>
      <c r="C36" s="38" t="s">
        <v>18</v>
      </c>
      <c r="D36" s="43">
        <f>G36</f>
        <v>600</v>
      </c>
      <c r="E36" s="38" t="s">
        <v>14</v>
      </c>
      <c r="F36" s="38" t="s">
        <v>14</v>
      </c>
      <c r="G36" s="43">
        <v>600</v>
      </c>
      <c r="H36" s="38" t="s">
        <v>14</v>
      </c>
      <c r="I36" s="38" t="s">
        <v>14</v>
      </c>
      <c r="J36" s="38" t="s">
        <v>14</v>
      </c>
      <c r="K36" s="38" t="s">
        <v>14</v>
      </c>
      <c r="L36" s="38" t="s">
        <v>14</v>
      </c>
      <c r="M36" s="38" t="s">
        <v>14</v>
      </c>
      <c r="N36" s="102" t="s">
        <v>47</v>
      </c>
      <c r="O36" s="102"/>
      <c r="P36" s="49" t="s">
        <v>16</v>
      </c>
      <c r="Q36" s="37" t="s">
        <v>41</v>
      </c>
    </row>
    <row r="37" spans="1:17" ht="78.75" customHeight="1">
      <c r="A37" s="109"/>
      <c r="B37" s="109"/>
      <c r="C37" s="38" t="s">
        <v>18</v>
      </c>
      <c r="D37" s="43">
        <f>G37</f>
        <v>38</v>
      </c>
      <c r="E37" s="38" t="s">
        <v>14</v>
      </c>
      <c r="F37" s="38" t="s">
        <v>14</v>
      </c>
      <c r="G37" s="43">
        <v>38</v>
      </c>
      <c r="H37" s="38" t="s">
        <v>14</v>
      </c>
      <c r="I37" s="38" t="s">
        <v>14</v>
      </c>
      <c r="J37" s="38" t="s">
        <v>14</v>
      </c>
      <c r="K37" s="38" t="s">
        <v>14</v>
      </c>
      <c r="L37" s="38" t="s">
        <v>14</v>
      </c>
      <c r="M37" s="38" t="s">
        <v>14</v>
      </c>
      <c r="N37" s="102" t="s">
        <v>48</v>
      </c>
      <c r="O37" s="102"/>
      <c r="P37" s="49" t="s">
        <v>16</v>
      </c>
      <c r="Q37" s="37" t="s">
        <v>28</v>
      </c>
    </row>
    <row r="38" spans="1:17" ht="83.25" customHeight="1">
      <c r="A38" s="109"/>
      <c r="B38" s="109"/>
      <c r="C38" s="38" t="s">
        <v>18</v>
      </c>
      <c r="D38" s="38">
        <f>G38+H38</f>
        <v>48.2</v>
      </c>
      <c r="E38" s="38" t="s">
        <v>14</v>
      </c>
      <c r="F38" s="38" t="s">
        <v>14</v>
      </c>
      <c r="G38" s="43">
        <v>15</v>
      </c>
      <c r="H38" s="38">
        <f>48.2-G38</f>
        <v>33.2</v>
      </c>
      <c r="I38" s="38" t="s">
        <v>14</v>
      </c>
      <c r="J38" s="38" t="s">
        <v>14</v>
      </c>
      <c r="K38" s="38" t="s">
        <v>14</v>
      </c>
      <c r="L38" s="38" t="s">
        <v>14</v>
      </c>
      <c r="M38" s="38" t="s">
        <v>14</v>
      </c>
      <c r="N38" s="102" t="s">
        <v>49</v>
      </c>
      <c r="O38" s="102"/>
      <c r="P38" s="49" t="s">
        <v>16</v>
      </c>
      <c r="Q38" s="37" t="s">
        <v>28</v>
      </c>
    </row>
    <row r="39" spans="1:17" ht="39.75" customHeight="1">
      <c r="A39" s="109"/>
      <c r="B39" s="109"/>
      <c r="C39" s="38" t="s">
        <v>18</v>
      </c>
      <c r="D39" s="38">
        <f>H39+G39</f>
        <v>368</v>
      </c>
      <c r="E39" s="38" t="s">
        <v>14</v>
      </c>
      <c r="F39" s="38" t="s">
        <v>14</v>
      </c>
      <c r="G39" s="38">
        <v>309.5</v>
      </c>
      <c r="H39" s="38">
        <v>58.5</v>
      </c>
      <c r="I39" s="38" t="s">
        <v>14</v>
      </c>
      <c r="J39" s="38" t="s">
        <v>14</v>
      </c>
      <c r="K39" s="38" t="s">
        <v>14</v>
      </c>
      <c r="L39" s="38" t="s">
        <v>14</v>
      </c>
      <c r="M39" s="38" t="s">
        <v>14</v>
      </c>
      <c r="N39" s="102" t="s">
        <v>50</v>
      </c>
      <c r="O39" s="102"/>
      <c r="P39" s="49" t="s">
        <v>16</v>
      </c>
      <c r="Q39" s="37" t="s">
        <v>28</v>
      </c>
    </row>
    <row r="40" spans="1:17" ht="71.25" customHeight="1">
      <c r="A40" s="109"/>
      <c r="B40" s="109"/>
      <c r="C40" s="38" t="s">
        <v>18</v>
      </c>
      <c r="D40" s="38">
        <f>H40</f>
        <v>367.8</v>
      </c>
      <c r="E40" s="38" t="s">
        <v>14</v>
      </c>
      <c r="F40" s="38" t="s">
        <v>14</v>
      </c>
      <c r="G40" s="38" t="s">
        <v>14</v>
      </c>
      <c r="H40" s="38">
        <v>367.8</v>
      </c>
      <c r="I40" s="38" t="s">
        <v>14</v>
      </c>
      <c r="J40" s="38" t="s">
        <v>14</v>
      </c>
      <c r="K40" s="38" t="s">
        <v>14</v>
      </c>
      <c r="L40" s="38" t="s">
        <v>14</v>
      </c>
      <c r="M40" s="38" t="s">
        <v>14</v>
      </c>
      <c r="N40" s="102" t="s">
        <v>51</v>
      </c>
      <c r="O40" s="102"/>
      <c r="P40" s="49" t="s">
        <v>16</v>
      </c>
      <c r="Q40" s="37" t="s">
        <v>41</v>
      </c>
    </row>
    <row r="41" spans="1:17" ht="113.25" customHeight="1">
      <c r="A41" s="109"/>
      <c r="B41" s="109"/>
      <c r="C41" s="38" t="s">
        <v>18</v>
      </c>
      <c r="D41" s="43">
        <f>G41</f>
        <v>540</v>
      </c>
      <c r="E41" s="38" t="s">
        <v>14</v>
      </c>
      <c r="F41" s="38" t="s">
        <v>14</v>
      </c>
      <c r="G41" s="43">
        <v>540</v>
      </c>
      <c r="H41" s="38" t="s">
        <v>14</v>
      </c>
      <c r="I41" s="38" t="s">
        <v>14</v>
      </c>
      <c r="J41" s="38" t="s">
        <v>14</v>
      </c>
      <c r="K41" s="38" t="s">
        <v>14</v>
      </c>
      <c r="L41" s="38" t="s">
        <v>14</v>
      </c>
      <c r="M41" s="38" t="s">
        <v>14</v>
      </c>
      <c r="N41" s="112" t="s">
        <v>52</v>
      </c>
      <c r="O41" s="112"/>
      <c r="P41" s="49" t="s">
        <v>16</v>
      </c>
      <c r="Q41" s="37" t="s">
        <v>28</v>
      </c>
    </row>
    <row r="42" spans="1:17" ht="65.25" customHeight="1">
      <c r="A42" s="109"/>
      <c r="B42" s="109"/>
      <c r="C42" s="38" t="s">
        <v>18</v>
      </c>
      <c r="D42" s="38">
        <f>F42+G42</f>
        <v>297.7</v>
      </c>
      <c r="E42" s="38" t="s">
        <v>14</v>
      </c>
      <c r="F42" s="38">
        <v>260.9</v>
      </c>
      <c r="G42" s="38">
        <v>36.8</v>
      </c>
      <c r="H42" s="38" t="s">
        <v>14</v>
      </c>
      <c r="I42" s="38" t="s">
        <v>14</v>
      </c>
      <c r="J42" s="38" t="s">
        <v>14</v>
      </c>
      <c r="K42" s="38" t="s">
        <v>14</v>
      </c>
      <c r="L42" s="38" t="s">
        <v>14</v>
      </c>
      <c r="M42" s="38" t="s">
        <v>14</v>
      </c>
      <c r="N42" s="102" t="s">
        <v>53</v>
      </c>
      <c r="O42" s="102"/>
      <c r="P42" s="49" t="s">
        <v>16</v>
      </c>
      <c r="Q42" s="37" t="s">
        <v>28</v>
      </c>
    </row>
    <row r="43" spans="1:17" ht="93" customHeight="1">
      <c r="A43" s="109"/>
      <c r="B43" s="109"/>
      <c r="C43" s="38" t="s">
        <v>18</v>
      </c>
      <c r="D43" s="38">
        <f>F43</f>
        <v>34.7</v>
      </c>
      <c r="E43" s="38" t="s">
        <v>14</v>
      </c>
      <c r="F43" s="38">
        <v>34.7</v>
      </c>
      <c r="G43" s="38" t="s">
        <v>14</v>
      </c>
      <c r="H43" s="38" t="s">
        <v>14</v>
      </c>
      <c r="I43" s="38" t="s">
        <v>14</v>
      </c>
      <c r="J43" s="38" t="s">
        <v>14</v>
      </c>
      <c r="K43" s="38" t="s">
        <v>14</v>
      </c>
      <c r="L43" s="38" t="s">
        <v>14</v>
      </c>
      <c r="M43" s="38" t="s">
        <v>14</v>
      </c>
      <c r="N43" s="102" t="s">
        <v>54</v>
      </c>
      <c r="O43" s="102"/>
      <c r="P43" s="49" t="s">
        <v>16</v>
      </c>
      <c r="Q43" s="37" t="s">
        <v>28</v>
      </c>
    </row>
    <row r="44" spans="1:17" ht="93" customHeight="1">
      <c r="A44" s="109"/>
      <c r="B44" s="109"/>
      <c r="C44" s="38" t="s">
        <v>18</v>
      </c>
      <c r="D44" s="38">
        <f>G44</f>
        <v>60.8</v>
      </c>
      <c r="E44" s="38" t="s">
        <v>14</v>
      </c>
      <c r="F44" s="38" t="s">
        <v>14</v>
      </c>
      <c r="G44" s="38">
        <v>60.8</v>
      </c>
      <c r="H44" s="38" t="s">
        <v>14</v>
      </c>
      <c r="I44" s="38" t="s">
        <v>14</v>
      </c>
      <c r="J44" s="38" t="s">
        <v>14</v>
      </c>
      <c r="K44" s="38" t="s">
        <v>14</v>
      </c>
      <c r="L44" s="38" t="s">
        <v>14</v>
      </c>
      <c r="M44" s="38" t="s">
        <v>14</v>
      </c>
      <c r="N44" s="102" t="s">
        <v>55</v>
      </c>
      <c r="O44" s="102"/>
      <c r="P44" s="49" t="s">
        <v>16</v>
      </c>
      <c r="Q44" s="37" t="s">
        <v>28</v>
      </c>
    </row>
    <row r="45" spans="1:17" ht="82.5" customHeight="1">
      <c r="A45" s="109"/>
      <c r="B45" s="109"/>
      <c r="C45" s="38" t="s">
        <v>18</v>
      </c>
      <c r="D45" s="43">
        <f>G45</f>
        <v>52</v>
      </c>
      <c r="E45" s="38" t="s">
        <v>14</v>
      </c>
      <c r="F45" s="38" t="s">
        <v>14</v>
      </c>
      <c r="G45" s="43">
        <v>52</v>
      </c>
      <c r="H45" s="38" t="s">
        <v>14</v>
      </c>
      <c r="I45" s="38" t="s">
        <v>14</v>
      </c>
      <c r="J45" s="38" t="s">
        <v>14</v>
      </c>
      <c r="K45" s="38" t="s">
        <v>14</v>
      </c>
      <c r="L45" s="38" t="s">
        <v>14</v>
      </c>
      <c r="M45" s="38" t="s">
        <v>14</v>
      </c>
      <c r="N45" s="102" t="s">
        <v>56</v>
      </c>
      <c r="O45" s="102"/>
      <c r="P45" s="49" t="s">
        <v>16</v>
      </c>
      <c r="Q45" s="37" t="s">
        <v>28</v>
      </c>
    </row>
    <row r="46" spans="1:17" ht="54.75" customHeight="1">
      <c r="A46" s="109"/>
      <c r="B46" s="109"/>
      <c r="C46" s="38" t="s">
        <v>18</v>
      </c>
      <c r="D46" s="38">
        <f>H46</f>
        <v>262.7</v>
      </c>
      <c r="E46" s="38" t="s">
        <v>14</v>
      </c>
      <c r="F46" s="38" t="s">
        <v>14</v>
      </c>
      <c r="G46" s="38" t="s">
        <v>14</v>
      </c>
      <c r="H46" s="38">
        <v>262.7</v>
      </c>
      <c r="I46" s="38" t="s">
        <v>14</v>
      </c>
      <c r="J46" s="38" t="s">
        <v>14</v>
      </c>
      <c r="K46" s="38" t="s">
        <v>14</v>
      </c>
      <c r="L46" s="38" t="s">
        <v>14</v>
      </c>
      <c r="M46" s="38" t="s">
        <v>14</v>
      </c>
      <c r="N46" s="102" t="s">
        <v>57</v>
      </c>
      <c r="O46" s="102"/>
      <c r="P46" s="49" t="s">
        <v>16</v>
      </c>
      <c r="Q46" s="37" t="s">
        <v>41</v>
      </c>
    </row>
    <row r="47" spans="1:17" ht="62.25" customHeight="1">
      <c r="A47" s="109"/>
      <c r="B47" s="109"/>
      <c r="C47" s="38" t="s">
        <v>18</v>
      </c>
      <c r="D47" s="38">
        <f>G47</f>
        <v>631</v>
      </c>
      <c r="E47" s="38" t="s">
        <v>14</v>
      </c>
      <c r="F47" s="38" t="s">
        <v>14</v>
      </c>
      <c r="G47" s="43">
        <v>631</v>
      </c>
      <c r="H47" s="38" t="s">
        <v>14</v>
      </c>
      <c r="I47" s="38" t="s">
        <v>14</v>
      </c>
      <c r="J47" s="38" t="s">
        <v>14</v>
      </c>
      <c r="K47" s="38" t="s">
        <v>14</v>
      </c>
      <c r="L47" s="38" t="s">
        <v>14</v>
      </c>
      <c r="M47" s="38" t="s">
        <v>14</v>
      </c>
      <c r="N47" s="102" t="s">
        <v>58</v>
      </c>
      <c r="O47" s="102"/>
      <c r="P47" s="49" t="s">
        <v>16</v>
      </c>
      <c r="Q47" s="37" t="s">
        <v>41</v>
      </c>
    </row>
    <row r="48" spans="1:17" ht="54.75" customHeight="1">
      <c r="A48" s="109"/>
      <c r="B48" s="109"/>
      <c r="C48" s="103" t="s">
        <v>18</v>
      </c>
      <c r="D48" s="43">
        <f>G48+H48+I48</f>
        <v>480</v>
      </c>
      <c r="E48" s="38" t="s">
        <v>14</v>
      </c>
      <c r="F48" s="38" t="s">
        <v>14</v>
      </c>
      <c r="G48" s="43">
        <v>80</v>
      </c>
      <c r="H48" s="43">
        <v>200</v>
      </c>
      <c r="I48" s="43">
        <v>200</v>
      </c>
      <c r="J48" s="38" t="s">
        <v>14</v>
      </c>
      <c r="K48" s="38" t="s">
        <v>14</v>
      </c>
      <c r="L48" s="38" t="s">
        <v>14</v>
      </c>
      <c r="M48" s="38" t="s">
        <v>14</v>
      </c>
      <c r="N48" s="102" t="s">
        <v>59</v>
      </c>
      <c r="O48" s="102"/>
      <c r="P48" s="110" t="s">
        <v>16</v>
      </c>
      <c r="Q48" s="37" t="s">
        <v>41</v>
      </c>
    </row>
    <row r="49" spans="1:17" ht="56.25" customHeight="1">
      <c r="A49" s="109"/>
      <c r="B49" s="109"/>
      <c r="C49" s="103"/>
      <c r="D49" s="43">
        <f>G49+H49+I49</f>
        <v>120</v>
      </c>
      <c r="E49" s="38" t="s">
        <v>14</v>
      </c>
      <c r="F49" s="38" t="s">
        <v>14</v>
      </c>
      <c r="G49" s="43">
        <v>24</v>
      </c>
      <c r="H49" s="43">
        <v>48</v>
      </c>
      <c r="I49" s="43">
        <v>48</v>
      </c>
      <c r="J49" s="38" t="s">
        <v>14</v>
      </c>
      <c r="K49" s="38" t="s">
        <v>14</v>
      </c>
      <c r="L49" s="38" t="s">
        <v>14</v>
      </c>
      <c r="M49" s="38" t="s">
        <v>14</v>
      </c>
      <c r="N49" s="102"/>
      <c r="O49" s="102"/>
      <c r="P49" s="110"/>
      <c r="Q49" s="37" t="s">
        <v>17</v>
      </c>
    </row>
    <row r="50" spans="1:17" ht="35.25" customHeight="1">
      <c r="A50" s="109"/>
      <c r="B50" s="109"/>
      <c r="C50" s="103" t="s">
        <v>18</v>
      </c>
      <c r="D50" s="43">
        <f>H50+I50</f>
        <v>480</v>
      </c>
      <c r="E50" s="38" t="s">
        <v>14</v>
      </c>
      <c r="F50" s="38" t="s">
        <v>14</v>
      </c>
      <c r="G50" s="38" t="s">
        <v>14</v>
      </c>
      <c r="H50" s="43">
        <v>200</v>
      </c>
      <c r="I50" s="43">
        <v>280</v>
      </c>
      <c r="J50" s="38" t="s">
        <v>14</v>
      </c>
      <c r="K50" s="38" t="s">
        <v>14</v>
      </c>
      <c r="L50" s="38" t="s">
        <v>14</v>
      </c>
      <c r="M50" s="38" t="s">
        <v>14</v>
      </c>
      <c r="N50" s="102" t="s">
        <v>60</v>
      </c>
      <c r="O50" s="102"/>
      <c r="P50" s="110" t="s">
        <v>16</v>
      </c>
      <c r="Q50" s="37" t="s">
        <v>41</v>
      </c>
    </row>
    <row r="51" spans="1:17" ht="31.5" customHeight="1">
      <c r="A51" s="109"/>
      <c r="B51" s="109"/>
      <c r="C51" s="103"/>
      <c r="D51" s="43">
        <f>SUM(H51+I51)</f>
        <v>120</v>
      </c>
      <c r="E51" s="38" t="s">
        <v>14</v>
      </c>
      <c r="F51" s="38" t="s">
        <v>14</v>
      </c>
      <c r="G51" s="38" t="s">
        <v>14</v>
      </c>
      <c r="H51" s="43">
        <v>60</v>
      </c>
      <c r="I51" s="43">
        <v>60</v>
      </c>
      <c r="J51" s="38" t="s">
        <v>14</v>
      </c>
      <c r="K51" s="38" t="s">
        <v>14</v>
      </c>
      <c r="L51" s="38" t="s">
        <v>14</v>
      </c>
      <c r="M51" s="38" t="s">
        <v>14</v>
      </c>
      <c r="N51" s="102"/>
      <c r="O51" s="102"/>
      <c r="P51" s="110"/>
      <c r="Q51" s="37" t="s">
        <v>17</v>
      </c>
    </row>
    <row r="52" spans="1:17" ht="78" customHeight="1">
      <c r="A52" s="109"/>
      <c r="B52" s="109"/>
      <c r="C52" s="38" t="s">
        <v>18</v>
      </c>
      <c r="D52" s="43">
        <f>G52</f>
        <v>165</v>
      </c>
      <c r="E52" s="43" t="s">
        <v>14</v>
      </c>
      <c r="F52" s="43" t="s">
        <v>14</v>
      </c>
      <c r="G52" s="43">
        <v>165</v>
      </c>
      <c r="H52" s="38" t="s">
        <v>14</v>
      </c>
      <c r="I52" s="38" t="s">
        <v>14</v>
      </c>
      <c r="J52" s="38" t="s">
        <v>14</v>
      </c>
      <c r="K52" s="38" t="s">
        <v>14</v>
      </c>
      <c r="L52" s="38" t="s">
        <v>14</v>
      </c>
      <c r="M52" s="38" t="s">
        <v>14</v>
      </c>
      <c r="N52" s="102" t="s">
        <v>61</v>
      </c>
      <c r="O52" s="102"/>
      <c r="P52" s="49" t="s">
        <v>16</v>
      </c>
      <c r="Q52" s="37" t="s">
        <v>28</v>
      </c>
    </row>
    <row r="53" spans="1:17" s="51" customFormat="1" ht="40.5" customHeight="1">
      <c r="A53" s="109"/>
      <c r="B53" s="109"/>
      <c r="C53" s="103" t="s">
        <v>18</v>
      </c>
      <c r="D53" s="43">
        <f>H53+I53</f>
        <v>4800</v>
      </c>
      <c r="E53" s="43" t="s">
        <v>14</v>
      </c>
      <c r="F53" s="43" t="s">
        <v>14</v>
      </c>
      <c r="G53" s="43" t="s">
        <v>14</v>
      </c>
      <c r="H53" s="43">
        <v>2400</v>
      </c>
      <c r="I53" s="43">
        <v>2400</v>
      </c>
      <c r="J53" s="43" t="s">
        <v>14</v>
      </c>
      <c r="K53" s="43" t="s">
        <v>14</v>
      </c>
      <c r="L53" s="43" t="s">
        <v>14</v>
      </c>
      <c r="M53" s="43" t="s">
        <v>14</v>
      </c>
      <c r="N53" s="102" t="s">
        <v>62</v>
      </c>
      <c r="O53" s="102"/>
      <c r="P53" s="110" t="s">
        <v>16</v>
      </c>
      <c r="Q53" s="37" t="s">
        <v>41</v>
      </c>
    </row>
    <row r="54" spans="1:17" ht="42" customHeight="1">
      <c r="A54" s="109"/>
      <c r="B54" s="109"/>
      <c r="C54" s="103"/>
      <c r="D54" s="43">
        <f>H54+I54</f>
        <v>1435</v>
      </c>
      <c r="E54" s="43" t="s">
        <v>14</v>
      </c>
      <c r="F54" s="43" t="s">
        <v>14</v>
      </c>
      <c r="G54" s="43" t="s">
        <v>14</v>
      </c>
      <c r="H54" s="50">
        <v>717.5</v>
      </c>
      <c r="I54" s="50">
        <v>717.5</v>
      </c>
      <c r="J54" s="43" t="s">
        <v>14</v>
      </c>
      <c r="K54" s="43" t="s">
        <v>14</v>
      </c>
      <c r="L54" s="43" t="s">
        <v>14</v>
      </c>
      <c r="M54" s="43" t="s">
        <v>14</v>
      </c>
      <c r="N54" s="102"/>
      <c r="O54" s="102"/>
      <c r="P54" s="110"/>
      <c r="Q54" s="37" t="s">
        <v>28</v>
      </c>
    </row>
    <row r="55" spans="1:17" ht="47.25" customHeight="1">
      <c r="A55" s="109"/>
      <c r="B55" s="109"/>
      <c r="C55" s="103" t="s">
        <v>18</v>
      </c>
      <c r="D55" s="43">
        <f>G55+H55+I55+J55+F55</f>
        <v>7700</v>
      </c>
      <c r="E55" s="43" t="s">
        <v>14</v>
      </c>
      <c r="F55" s="43">
        <v>58.2</v>
      </c>
      <c r="G55" s="43">
        <v>2000</v>
      </c>
      <c r="H55" s="43">
        <v>2100</v>
      </c>
      <c r="I55" s="43">
        <v>2100</v>
      </c>
      <c r="J55" s="43">
        <v>1441.8</v>
      </c>
      <c r="K55" s="43" t="s">
        <v>14</v>
      </c>
      <c r="L55" s="43" t="s">
        <v>14</v>
      </c>
      <c r="M55" s="43" t="s">
        <v>14</v>
      </c>
      <c r="N55" s="102" t="s">
        <v>63</v>
      </c>
      <c r="O55" s="102"/>
      <c r="P55" s="110" t="s">
        <v>16</v>
      </c>
      <c r="Q55" s="37" t="s">
        <v>41</v>
      </c>
    </row>
    <row r="56" spans="1:17" ht="71.25" customHeight="1">
      <c r="A56" s="109"/>
      <c r="B56" s="109"/>
      <c r="C56" s="103"/>
      <c r="D56" s="38">
        <f>F56+G56+H56+I56+J56</f>
        <v>4059.3999999999996</v>
      </c>
      <c r="E56" s="43" t="s">
        <v>14</v>
      </c>
      <c r="F56" s="43">
        <v>1578</v>
      </c>
      <c r="G56" s="43">
        <v>700</v>
      </c>
      <c r="H56" s="43">
        <v>685.2</v>
      </c>
      <c r="I56" s="43">
        <v>600</v>
      </c>
      <c r="J56" s="43">
        <v>496.2</v>
      </c>
      <c r="K56" s="43" t="s">
        <v>14</v>
      </c>
      <c r="L56" s="43" t="s">
        <v>14</v>
      </c>
      <c r="M56" s="43" t="s">
        <v>14</v>
      </c>
      <c r="N56" s="102"/>
      <c r="O56" s="102"/>
      <c r="P56" s="110"/>
      <c r="Q56" s="37" t="s">
        <v>28</v>
      </c>
    </row>
    <row r="57" spans="1:17" ht="212.25" customHeight="1">
      <c r="A57" s="113"/>
      <c r="B57" s="113"/>
      <c r="C57" s="38" t="s">
        <v>18</v>
      </c>
      <c r="D57" s="43">
        <f>H57</f>
        <v>475</v>
      </c>
      <c r="E57" s="43" t="s">
        <v>14</v>
      </c>
      <c r="F57" s="43" t="s">
        <v>14</v>
      </c>
      <c r="G57" s="43" t="s">
        <v>14</v>
      </c>
      <c r="H57" s="43">
        <v>475</v>
      </c>
      <c r="I57" s="43" t="s">
        <v>14</v>
      </c>
      <c r="J57" s="43" t="s">
        <v>14</v>
      </c>
      <c r="K57" s="43" t="s">
        <v>14</v>
      </c>
      <c r="L57" s="43" t="s">
        <v>14</v>
      </c>
      <c r="M57" s="43" t="s">
        <v>14</v>
      </c>
      <c r="N57" s="102" t="s">
        <v>64</v>
      </c>
      <c r="O57" s="102"/>
      <c r="P57" s="49" t="s">
        <v>16</v>
      </c>
      <c r="Q57" s="37" t="s">
        <v>28</v>
      </c>
    </row>
    <row r="58" spans="1:17" ht="157.5" customHeight="1">
      <c r="A58" s="113"/>
      <c r="B58" s="113"/>
      <c r="C58" s="38" t="s">
        <v>18</v>
      </c>
      <c r="D58" s="43">
        <f>H58</f>
        <v>300</v>
      </c>
      <c r="E58" s="43" t="s">
        <v>14</v>
      </c>
      <c r="F58" s="43" t="s">
        <v>14</v>
      </c>
      <c r="G58" s="43" t="s">
        <v>14</v>
      </c>
      <c r="H58" s="43">
        <v>300</v>
      </c>
      <c r="I58" s="43" t="s">
        <v>14</v>
      </c>
      <c r="J58" s="43" t="s">
        <v>14</v>
      </c>
      <c r="K58" s="43" t="s">
        <v>14</v>
      </c>
      <c r="L58" s="43" t="s">
        <v>14</v>
      </c>
      <c r="M58" s="43" t="s">
        <v>14</v>
      </c>
      <c r="N58" s="102" t="s">
        <v>65</v>
      </c>
      <c r="O58" s="102"/>
      <c r="P58" s="49" t="s">
        <v>16</v>
      </c>
      <c r="Q58" s="37" t="s">
        <v>28</v>
      </c>
    </row>
    <row r="59" spans="1:17" ht="85.5" customHeight="1">
      <c r="A59" s="113"/>
      <c r="B59" s="113"/>
      <c r="C59" s="52" t="s">
        <v>18</v>
      </c>
      <c r="D59" s="52">
        <f>E59</f>
        <v>92</v>
      </c>
      <c r="E59" s="53">
        <v>92</v>
      </c>
      <c r="F59" s="53" t="s">
        <v>14</v>
      </c>
      <c r="G59" s="53" t="s">
        <v>14</v>
      </c>
      <c r="H59" s="53" t="s">
        <v>14</v>
      </c>
      <c r="I59" s="53" t="s">
        <v>14</v>
      </c>
      <c r="J59" s="53" t="s">
        <v>14</v>
      </c>
      <c r="K59" s="53" t="s">
        <v>14</v>
      </c>
      <c r="L59" s="53" t="s">
        <v>14</v>
      </c>
      <c r="M59" s="53" t="s">
        <v>14</v>
      </c>
      <c r="N59" s="114" t="s">
        <v>66</v>
      </c>
      <c r="O59" s="114"/>
      <c r="P59" s="55" t="s">
        <v>16</v>
      </c>
      <c r="Q59" s="54" t="s">
        <v>17</v>
      </c>
    </row>
    <row r="60" spans="1:17" ht="90.75" customHeight="1">
      <c r="A60" s="113"/>
      <c r="B60" s="113"/>
      <c r="C60" s="52" t="s">
        <v>18</v>
      </c>
      <c r="D60" s="52">
        <f>H60</f>
        <v>42</v>
      </c>
      <c r="E60" s="53" t="s">
        <v>14</v>
      </c>
      <c r="F60" s="53" t="s">
        <v>14</v>
      </c>
      <c r="G60" s="53" t="s">
        <v>14</v>
      </c>
      <c r="H60" s="53">
        <v>42</v>
      </c>
      <c r="I60" s="53" t="s">
        <v>14</v>
      </c>
      <c r="J60" s="53" t="s">
        <v>14</v>
      </c>
      <c r="K60" s="53" t="s">
        <v>14</v>
      </c>
      <c r="L60" s="53" t="s">
        <v>14</v>
      </c>
      <c r="M60" s="53" t="s">
        <v>14</v>
      </c>
      <c r="N60" s="114" t="s">
        <v>67</v>
      </c>
      <c r="O60" s="114"/>
      <c r="P60" s="55" t="s">
        <v>16</v>
      </c>
      <c r="Q60" s="37" t="s">
        <v>28</v>
      </c>
    </row>
    <row r="61" spans="1:17" ht="45.75" customHeight="1">
      <c r="A61" s="115" t="s">
        <v>19</v>
      </c>
      <c r="B61" s="115"/>
      <c r="C61" s="116" t="s">
        <v>18</v>
      </c>
      <c r="D61" s="56">
        <f>E61+F61+G61+H61+I61+J61+K61</f>
        <v>61782.899999999994</v>
      </c>
      <c r="E61" s="57">
        <f>E28</f>
        <v>294</v>
      </c>
      <c r="F61" s="57">
        <f>F55</f>
        <v>58.2</v>
      </c>
      <c r="G61" s="57">
        <f>G55+G36+G29+G28+G48+G47</f>
        <v>12636</v>
      </c>
      <c r="H61" s="57">
        <f>H55+H53+H50+H48+H29+H28+H46+H40+H30</f>
        <v>20939.8</v>
      </c>
      <c r="I61" s="57">
        <f>I55+I53+I48+I33+I29+I28+I50</f>
        <v>15618.1</v>
      </c>
      <c r="J61" s="57">
        <f>J55+J33+J29+J28</f>
        <v>12120.8</v>
      </c>
      <c r="K61" s="57">
        <f>K33</f>
        <v>116</v>
      </c>
      <c r="L61" s="57" t="s">
        <v>14</v>
      </c>
      <c r="M61" s="57" t="s">
        <v>14</v>
      </c>
      <c r="N61" s="117"/>
      <c r="O61" s="117"/>
      <c r="P61" s="118" t="s">
        <v>16</v>
      </c>
      <c r="Q61" s="58" t="s">
        <v>41</v>
      </c>
    </row>
    <row r="62" spans="1:17" ht="39.75" customHeight="1">
      <c r="A62" s="115"/>
      <c r="B62" s="115"/>
      <c r="C62" s="116"/>
      <c r="D62" s="59">
        <f>E62+G62+H62+I62</f>
        <v>332</v>
      </c>
      <c r="E62" s="59">
        <f>E59</f>
        <v>92</v>
      </c>
      <c r="F62" s="59" t="s">
        <v>14</v>
      </c>
      <c r="G62" s="59">
        <f>G49</f>
        <v>24</v>
      </c>
      <c r="H62" s="59">
        <f>H51+H49</f>
        <v>108</v>
      </c>
      <c r="I62" s="59">
        <f>I49+I34+I51</f>
        <v>108</v>
      </c>
      <c r="J62" s="59" t="s">
        <v>14</v>
      </c>
      <c r="K62" s="59" t="s">
        <v>14</v>
      </c>
      <c r="L62" s="59" t="s">
        <v>14</v>
      </c>
      <c r="M62" s="59" t="s">
        <v>14</v>
      </c>
      <c r="N62" s="117"/>
      <c r="O62" s="117"/>
      <c r="P62" s="118"/>
      <c r="Q62" s="60" t="s">
        <v>17</v>
      </c>
    </row>
    <row r="63" spans="1:17" ht="33.75" customHeight="1">
      <c r="A63" s="115"/>
      <c r="B63" s="115"/>
      <c r="C63" s="116"/>
      <c r="D63" s="61">
        <f>F63+G63+H63+I63+J63</f>
        <v>10550.300000000001</v>
      </c>
      <c r="E63" s="67" t="s">
        <v>14</v>
      </c>
      <c r="F63" s="61">
        <f>F56+F43+F42</f>
        <v>1873.6</v>
      </c>
      <c r="G63" s="67">
        <f>G32+G37+G38+G39+G45+G56+G52+G41+G42+G31+G44</f>
        <v>3051.6000000000004</v>
      </c>
      <c r="H63" s="61">
        <f>H60+H58+H56+H54+H39+H38+H343+H57+H35</f>
        <v>2811.4</v>
      </c>
      <c r="I63" s="61">
        <f>I56+I54+I35</f>
        <v>1817.5</v>
      </c>
      <c r="J63" s="67">
        <f>J56+J35</f>
        <v>996.2</v>
      </c>
      <c r="K63" s="67" t="s">
        <v>14</v>
      </c>
      <c r="L63" s="67" t="s">
        <v>14</v>
      </c>
      <c r="M63" s="67" t="s">
        <v>14</v>
      </c>
      <c r="N63" s="117"/>
      <c r="O63" s="117"/>
      <c r="P63" s="118"/>
      <c r="Q63" s="68" t="s">
        <v>28</v>
      </c>
    </row>
    <row r="64" spans="1:17" ht="101.25" customHeight="1">
      <c r="A64" s="69" t="s">
        <v>68</v>
      </c>
      <c r="B64" s="69" t="s">
        <v>39</v>
      </c>
      <c r="C64" s="70" t="s">
        <v>18</v>
      </c>
      <c r="D64" s="70">
        <f>E64+F64+G64+H64+I64+J64+K64+L64+M64</f>
        <v>36.5</v>
      </c>
      <c r="E64" s="70">
        <v>4.5</v>
      </c>
      <c r="F64" s="71">
        <v>4</v>
      </c>
      <c r="G64" s="71">
        <v>4</v>
      </c>
      <c r="H64" s="71">
        <v>4</v>
      </c>
      <c r="I64" s="71">
        <v>4</v>
      </c>
      <c r="J64" s="71">
        <v>4</v>
      </c>
      <c r="K64" s="71">
        <v>4</v>
      </c>
      <c r="L64" s="71">
        <v>4</v>
      </c>
      <c r="M64" s="71">
        <v>4</v>
      </c>
      <c r="N64" s="119" t="s">
        <v>69</v>
      </c>
      <c r="O64" s="119"/>
      <c r="P64" s="72" t="s">
        <v>16</v>
      </c>
      <c r="Q64" s="69" t="s">
        <v>17</v>
      </c>
    </row>
    <row r="65" spans="1:17" ht="31.5" customHeight="1">
      <c r="A65" s="106" t="s">
        <v>19</v>
      </c>
      <c r="B65" s="106"/>
      <c r="C65" s="45" t="s">
        <v>18</v>
      </c>
      <c r="D65" s="45">
        <f>E65+F65+G65+H65+I65+J65+K65+L65+M65</f>
        <v>36.5</v>
      </c>
      <c r="E65" s="45">
        <v>4.5</v>
      </c>
      <c r="F65" s="47">
        <v>4</v>
      </c>
      <c r="G65" s="47">
        <v>4</v>
      </c>
      <c r="H65" s="47">
        <v>4</v>
      </c>
      <c r="I65" s="47">
        <v>4</v>
      </c>
      <c r="J65" s="47">
        <v>4</v>
      </c>
      <c r="K65" s="47">
        <v>4</v>
      </c>
      <c r="L65" s="47">
        <v>4</v>
      </c>
      <c r="M65" s="47">
        <v>4</v>
      </c>
      <c r="N65" s="107"/>
      <c r="O65" s="107"/>
      <c r="P65" s="46"/>
      <c r="Q65" s="73" t="s">
        <v>17</v>
      </c>
    </row>
    <row r="66" spans="1:17" ht="57" customHeight="1">
      <c r="A66" s="74" t="s">
        <v>70</v>
      </c>
      <c r="B66" s="75"/>
      <c r="C66" s="70" t="s">
        <v>18</v>
      </c>
      <c r="D66" s="71">
        <f>G66</f>
        <v>25</v>
      </c>
      <c r="E66" s="70" t="s">
        <v>14</v>
      </c>
      <c r="F66" s="70" t="s">
        <v>14</v>
      </c>
      <c r="G66" s="71">
        <v>25</v>
      </c>
      <c r="H66" s="70" t="s">
        <v>14</v>
      </c>
      <c r="I66" s="70" t="s">
        <v>14</v>
      </c>
      <c r="J66" s="70" t="s">
        <v>14</v>
      </c>
      <c r="K66" s="70" t="s">
        <v>14</v>
      </c>
      <c r="L66" s="70" t="s">
        <v>14</v>
      </c>
      <c r="M66" s="70" t="s">
        <v>14</v>
      </c>
      <c r="N66" s="102" t="s">
        <v>71</v>
      </c>
      <c r="O66" s="102"/>
      <c r="P66" s="49" t="s">
        <v>16</v>
      </c>
      <c r="Q66" s="37" t="s">
        <v>28</v>
      </c>
    </row>
    <row r="67" spans="1:17" ht="38.25" customHeight="1">
      <c r="A67" s="106" t="s">
        <v>19</v>
      </c>
      <c r="B67" s="106"/>
      <c r="C67" s="45" t="s">
        <v>18</v>
      </c>
      <c r="D67" s="47">
        <f>G67</f>
        <v>25</v>
      </c>
      <c r="E67" s="45" t="s">
        <v>14</v>
      </c>
      <c r="F67" s="45" t="s">
        <v>14</v>
      </c>
      <c r="G67" s="47">
        <v>25</v>
      </c>
      <c r="H67" s="45" t="s">
        <v>14</v>
      </c>
      <c r="I67" s="45" t="s">
        <v>14</v>
      </c>
      <c r="J67" s="45" t="s">
        <v>14</v>
      </c>
      <c r="K67" s="45" t="s">
        <v>14</v>
      </c>
      <c r="L67" s="45" t="s">
        <v>14</v>
      </c>
      <c r="M67" s="45" t="s">
        <v>14</v>
      </c>
      <c r="N67" s="107"/>
      <c r="O67" s="107"/>
      <c r="P67" s="76" t="s">
        <v>16</v>
      </c>
      <c r="Q67" s="48" t="s">
        <v>28</v>
      </c>
    </row>
    <row r="70" spans="8:10" ht="15.75">
      <c r="H70" s="77">
        <f>H61+H62+H63</f>
        <v>23859.2</v>
      </c>
      <c r="J70" s="77">
        <f>J61+J63</f>
        <v>13117</v>
      </c>
    </row>
  </sheetData>
  <sheetProtection selectLockedCells="1" selectUnlockedCells="1"/>
  <mergeCells count="122">
    <mergeCell ref="A67:B67"/>
    <mergeCell ref="N67:O67"/>
    <mergeCell ref="N64:O64"/>
    <mergeCell ref="A65:B65"/>
    <mergeCell ref="N65:O65"/>
    <mergeCell ref="N66:O66"/>
    <mergeCell ref="A61:B63"/>
    <mergeCell ref="C61:C63"/>
    <mergeCell ref="N61:O63"/>
    <mergeCell ref="P61:P63"/>
    <mergeCell ref="A57:A60"/>
    <mergeCell ref="B57:B60"/>
    <mergeCell ref="N57:O57"/>
    <mergeCell ref="N58:O58"/>
    <mergeCell ref="N59:O59"/>
    <mergeCell ref="N60:O60"/>
    <mergeCell ref="C53:C54"/>
    <mergeCell ref="N53:O54"/>
    <mergeCell ref="P53:P54"/>
    <mergeCell ref="C55:C56"/>
    <mergeCell ref="N55:O56"/>
    <mergeCell ref="P55:P56"/>
    <mergeCell ref="P48:P49"/>
    <mergeCell ref="C50:C51"/>
    <mergeCell ref="N50:O51"/>
    <mergeCell ref="P50:P51"/>
    <mergeCell ref="N43:O43"/>
    <mergeCell ref="N44:O44"/>
    <mergeCell ref="N45:O45"/>
    <mergeCell ref="A46:A56"/>
    <mergeCell ref="B46:B56"/>
    <mergeCell ref="N46:O46"/>
    <mergeCell ref="N47:O47"/>
    <mergeCell ref="C48:C49"/>
    <mergeCell ref="N48:O49"/>
    <mergeCell ref="N52:O52"/>
    <mergeCell ref="N35:O35"/>
    <mergeCell ref="A36:A45"/>
    <mergeCell ref="B36:B45"/>
    <mergeCell ref="N36:O36"/>
    <mergeCell ref="N37:O37"/>
    <mergeCell ref="N38:O38"/>
    <mergeCell ref="N39:O39"/>
    <mergeCell ref="N40:O40"/>
    <mergeCell ref="N41:O41"/>
    <mergeCell ref="N42:O42"/>
    <mergeCell ref="M33:M34"/>
    <mergeCell ref="N33:O34"/>
    <mergeCell ref="P33:P34"/>
    <mergeCell ref="Q33:Q34"/>
    <mergeCell ref="I33:I34"/>
    <mergeCell ref="J33:J34"/>
    <mergeCell ref="K33:K34"/>
    <mergeCell ref="L33:L34"/>
    <mergeCell ref="E33:E34"/>
    <mergeCell ref="F33:F34"/>
    <mergeCell ref="G33:G34"/>
    <mergeCell ref="H33:H34"/>
    <mergeCell ref="P26:P27"/>
    <mergeCell ref="A28:A35"/>
    <mergeCell ref="B28:B35"/>
    <mergeCell ref="N28:O28"/>
    <mergeCell ref="N29:O29"/>
    <mergeCell ref="N30:O31"/>
    <mergeCell ref="P30:P31"/>
    <mergeCell ref="N32:O32"/>
    <mergeCell ref="C33:C34"/>
    <mergeCell ref="D33:D34"/>
    <mergeCell ref="N25:O25"/>
    <mergeCell ref="A26:A27"/>
    <mergeCell ref="B26:B27"/>
    <mergeCell ref="C26:C27"/>
    <mergeCell ref="N26:O27"/>
    <mergeCell ref="A17:A24"/>
    <mergeCell ref="B17:B24"/>
    <mergeCell ref="N17:O17"/>
    <mergeCell ref="N18:O18"/>
    <mergeCell ref="N19:O19"/>
    <mergeCell ref="N20:O20"/>
    <mergeCell ref="N21:O21"/>
    <mergeCell ref="N22:O22"/>
    <mergeCell ref="N23:O23"/>
    <mergeCell ref="N24:O24"/>
    <mergeCell ref="P12:P13"/>
    <mergeCell ref="Q12:Q13"/>
    <mergeCell ref="N14:O14"/>
    <mergeCell ref="A15:A16"/>
    <mergeCell ref="N15:O15"/>
    <mergeCell ref="N16:O16"/>
    <mergeCell ref="K12:K13"/>
    <mergeCell ref="L12:L13"/>
    <mergeCell ref="M12:M13"/>
    <mergeCell ref="N12:O13"/>
    <mergeCell ref="P9:P10"/>
    <mergeCell ref="Q9:Q10"/>
    <mergeCell ref="N11:O11"/>
    <mergeCell ref="A12:A13"/>
    <mergeCell ref="B12:B13"/>
    <mergeCell ref="E12:E13"/>
    <mergeCell ref="G12:G13"/>
    <mergeCell ref="H12:H13"/>
    <mergeCell ref="I12:I13"/>
    <mergeCell ref="J12:J13"/>
    <mergeCell ref="N8:O8"/>
    <mergeCell ref="A9:A10"/>
    <mergeCell ref="B9:B10"/>
    <mergeCell ref="I9:I10"/>
    <mergeCell ref="J9:J10"/>
    <mergeCell ref="K9:K10"/>
    <mergeCell ref="L9:L10"/>
    <mergeCell ref="M9:M10"/>
    <mergeCell ref="N9:O10"/>
    <mergeCell ref="P1:Q1"/>
    <mergeCell ref="H4:I4"/>
    <mergeCell ref="C5:O5"/>
    <mergeCell ref="A6:A7"/>
    <mergeCell ref="B6:B7"/>
    <mergeCell ref="C6:C7"/>
    <mergeCell ref="D6:M6"/>
    <mergeCell ref="N6:O7"/>
    <mergeCell ref="P6:P7"/>
    <mergeCell ref="Q6:Q7"/>
  </mergeCells>
  <printOptions/>
  <pageMargins left="0.7874015748031497" right="0.4330708661417323" top="0.3937007874015748" bottom="0.3937007874015748" header="0.5118110236220472" footer="0.5118110236220472"/>
  <pageSetup firstPageNumber="1" useFirstPageNumber="1" horizontalDpi="300" verticalDpi="300" orientation="landscape" paperSize="9" scale="54" r:id="rId1"/>
  <rowBreaks count="5" manualBreakCount="5">
    <brk id="16" max="255" man="1"/>
    <brk id="24" max="255" man="1"/>
    <brk id="35" max="255" man="1"/>
    <brk id="45" max="255" man="1"/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21"/>
  <sheetViews>
    <sheetView zoomScale="71" zoomScaleNormal="71" zoomScaleSheetLayoutView="70" workbookViewId="0" topLeftCell="A1">
      <selection activeCell="U19" sqref="U19"/>
    </sheetView>
  </sheetViews>
  <sheetFormatPr defaultColWidth="9.140625" defaultRowHeight="12.75"/>
  <cols>
    <col min="1" max="1" width="11.57421875" style="0" customWidth="1"/>
    <col min="2" max="2" width="13.7109375" style="0" customWidth="1"/>
    <col min="3" max="3" width="14.7109375" style="0" customWidth="1"/>
    <col min="4" max="5" width="11.57421875" style="0" customWidth="1"/>
    <col min="6" max="6" width="0.5625" style="0" customWidth="1"/>
    <col min="7" max="7" width="10.140625" style="0" customWidth="1"/>
    <col min="8" max="8" width="0" style="0" hidden="1" customWidth="1"/>
    <col min="9" max="9" width="11.57421875" style="0" customWidth="1"/>
    <col min="10" max="10" width="0.85546875" style="0" customWidth="1"/>
    <col min="11" max="11" width="11.57421875" style="0" customWidth="1"/>
    <col min="12" max="12" width="0.42578125" style="0" customWidth="1"/>
    <col min="13" max="13" width="13.57421875" style="0" customWidth="1"/>
    <col min="14" max="14" width="12.57421875" style="0" customWidth="1"/>
    <col min="15" max="15" width="10.00390625" style="0" customWidth="1"/>
    <col min="16" max="16" width="9.7109375" style="0" customWidth="1"/>
    <col min="17" max="16384" width="11.57421875" style="0" customWidth="1"/>
  </cols>
  <sheetData>
    <row r="1" ht="45">
      <c r="Q1" s="3" t="s">
        <v>72</v>
      </c>
    </row>
    <row r="3" spans="7:8" ht="18">
      <c r="G3" s="4" t="s">
        <v>73</v>
      </c>
      <c r="H3" s="5"/>
    </row>
    <row r="4" spans="1:17" ht="18">
      <c r="A4" s="120" t="s">
        <v>74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</row>
    <row r="7" spans="1:17" s="6" customFormat="1" ht="18.75" customHeight="1">
      <c r="A7" s="121" t="s">
        <v>75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</row>
    <row r="8" spans="1:17" s="6" customFormat="1" ht="18.75">
      <c r="A8" s="121" t="s">
        <v>76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</row>
    <row r="9" spans="1:17" s="6" customFormat="1" ht="18.75" customHeight="1">
      <c r="A9" s="121" t="s">
        <v>77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</row>
    <row r="10" spans="1:17" s="6" customFormat="1" ht="18.75" customHeight="1">
      <c r="A10" s="78" t="s">
        <v>78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</row>
    <row r="11" spans="1:17" s="6" customFormat="1" ht="18.75">
      <c r="A11" s="121" t="s">
        <v>79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</row>
    <row r="12" spans="1:17" s="6" customFormat="1" ht="18.75" customHeight="1">
      <c r="A12" s="78" t="s">
        <v>80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</row>
    <row r="15" spans="1:17" ht="12.75" customHeight="1">
      <c r="A15" s="79" t="s">
        <v>9</v>
      </c>
      <c r="B15" s="79"/>
      <c r="C15" s="80" t="s">
        <v>81</v>
      </c>
      <c r="D15" s="80"/>
      <c r="E15" s="81" t="s">
        <v>82</v>
      </c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</row>
    <row r="16" spans="1:17" ht="15">
      <c r="A16" s="79"/>
      <c r="B16" s="79"/>
      <c r="C16" s="80"/>
      <c r="D16" s="80"/>
      <c r="E16" s="82">
        <v>2012</v>
      </c>
      <c r="F16" s="82"/>
      <c r="G16" s="82">
        <v>2013</v>
      </c>
      <c r="H16" s="82"/>
      <c r="I16" s="82">
        <v>2014</v>
      </c>
      <c r="J16" s="82"/>
      <c r="K16" s="82">
        <v>2015</v>
      </c>
      <c r="L16" s="82"/>
      <c r="M16" s="7">
        <v>2016</v>
      </c>
      <c r="N16" s="7">
        <v>2017</v>
      </c>
      <c r="O16" s="7">
        <v>2018</v>
      </c>
      <c r="P16" s="7">
        <v>2019</v>
      </c>
      <c r="Q16" s="8">
        <v>2020</v>
      </c>
    </row>
    <row r="17" spans="1:17" ht="33" customHeight="1">
      <c r="A17" s="83" t="s">
        <v>83</v>
      </c>
      <c r="B17" s="83"/>
      <c r="C17" s="84">
        <f>E17+G17+I17+K17+M17+N17+O17</f>
        <v>61782.899999999994</v>
      </c>
      <c r="D17" s="84"/>
      <c r="E17" s="85">
        <f>'завдання та заходи'!E61</f>
        <v>294</v>
      </c>
      <c r="F17" s="85"/>
      <c r="G17" s="84">
        <f>'завдання та заходи'!F61</f>
        <v>58.2</v>
      </c>
      <c r="H17" s="84"/>
      <c r="I17" s="85">
        <f>'завдання та заходи'!G61</f>
        <v>12636</v>
      </c>
      <c r="J17" s="85"/>
      <c r="K17" s="85">
        <f>'завдання та заходи'!H61</f>
        <v>20939.8</v>
      </c>
      <c r="L17" s="85"/>
      <c r="M17" s="94">
        <f>'завдання та заходи'!I61</f>
        <v>15618.1</v>
      </c>
      <c r="N17" s="95">
        <f>'завдання та заходи'!J61</f>
        <v>12120.8</v>
      </c>
      <c r="O17" s="95">
        <f>'завдання та заходи'!K61</f>
        <v>116</v>
      </c>
      <c r="P17" s="94" t="s">
        <v>14</v>
      </c>
      <c r="Q17" s="96" t="s">
        <v>14</v>
      </c>
    </row>
    <row r="18" spans="1:17" ht="24" customHeight="1">
      <c r="A18" s="83" t="s">
        <v>84</v>
      </c>
      <c r="B18" s="83"/>
      <c r="C18" s="84">
        <f>G18+I18+K18+M18+N18</f>
        <v>10891.400000000001</v>
      </c>
      <c r="D18" s="84"/>
      <c r="E18" s="84" t="s">
        <v>14</v>
      </c>
      <c r="F18" s="84"/>
      <c r="G18" s="84">
        <f>'завдання та заходи'!F63+'завдання та заходи'!F27</f>
        <v>2037.6999999999998</v>
      </c>
      <c r="H18" s="84"/>
      <c r="I18" s="84">
        <f>'завдання та заходи'!G67+'завдання та заходи'!G63+'завдання та заходи'!G27</f>
        <v>3192.3</v>
      </c>
      <c r="J18" s="84"/>
      <c r="K18" s="84">
        <f>'завдання та заходи'!H63+'завдання та заходи'!H27</f>
        <v>2847.7000000000003</v>
      </c>
      <c r="L18" s="84"/>
      <c r="M18" s="94">
        <f>'завдання та заходи'!I63</f>
        <v>1817.5</v>
      </c>
      <c r="N18" s="95">
        <f>'завдання та заходи'!J63</f>
        <v>996.2</v>
      </c>
      <c r="O18" s="94" t="s">
        <v>14</v>
      </c>
      <c r="P18" s="94" t="s">
        <v>14</v>
      </c>
      <c r="Q18" s="96" t="s">
        <v>14</v>
      </c>
    </row>
    <row r="19" spans="1:17" ht="34.5" customHeight="1">
      <c r="A19" s="89" t="s">
        <v>85</v>
      </c>
      <c r="B19" s="89"/>
      <c r="C19" s="87">
        <f>E19+G19+I19+K19+M19+N19+O19+P19+Q19</f>
        <v>713.9999999999999</v>
      </c>
      <c r="D19" s="87"/>
      <c r="E19" s="87">
        <f>'завдання та заходи'!E11+'завдання та заходи'!E62+'завдання та заходи'!E26+'завдання та заходи'!E65</f>
        <v>156.29999999999998</v>
      </c>
      <c r="F19" s="87"/>
      <c r="G19" s="87">
        <f>'завдання та заходи'!F11+'завдання та заходи'!F14+'завдання та заходи'!F65+'завдання та заходи'!F26</f>
        <v>132.6</v>
      </c>
      <c r="H19" s="87"/>
      <c r="I19" s="86">
        <f>'завдання та заходи'!G11+'завдання та заходи'!G26+'завдання та заходи'!G62+'завдання та заходи'!G65</f>
        <v>114.8</v>
      </c>
      <c r="J19" s="86"/>
      <c r="K19" s="87">
        <f>'завдання та заходи'!H11+'завдання та заходи'!H26+'завдання та заходи'!H62+'завдання та заходи'!H65</f>
        <v>146.6</v>
      </c>
      <c r="L19" s="87"/>
      <c r="M19" s="97">
        <f>'завдання та заходи'!I26+'завдання та заходи'!I62+'завдання та заходи'!I65</f>
        <v>119.3</v>
      </c>
      <c r="N19" s="97">
        <f>'завдання та заходи'!J26+'завдання та заходи'!J65</f>
        <v>11.4</v>
      </c>
      <c r="O19" s="98">
        <f>'завдання та заходи'!K26+'завдання та заходи'!K65</f>
        <v>11</v>
      </c>
      <c r="P19" s="98">
        <v>11</v>
      </c>
      <c r="Q19" s="99">
        <v>11</v>
      </c>
    </row>
    <row r="20" spans="1:17" ht="36" customHeight="1">
      <c r="A20" s="90" t="s">
        <v>86</v>
      </c>
      <c r="B20" s="90"/>
      <c r="C20" s="88">
        <f>E20+G20+I20+K20+M20+N20+O20+P20+Q20</f>
        <v>73388.3</v>
      </c>
      <c r="D20" s="88"/>
      <c r="E20" s="91">
        <f>E19+E17</f>
        <v>450.29999999999995</v>
      </c>
      <c r="F20" s="88"/>
      <c r="G20" s="88">
        <f>G18+G19+G17</f>
        <v>2228.4999999999995</v>
      </c>
      <c r="H20" s="88"/>
      <c r="I20" s="88">
        <f>I17+I18+I19</f>
        <v>15943.099999999999</v>
      </c>
      <c r="J20" s="88"/>
      <c r="K20" s="88">
        <f>K18+K19+K17</f>
        <v>23934.1</v>
      </c>
      <c r="L20" s="88"/>
      <c r="M20" s="9">
        <f>M19+M18+M17</f>
        <v>17554.9</v>
      </c>
      <c r="N20" s="9">
        <f>N19+N18+N17</f>
        <v>13128.4</v>
      </c>
      <c r="O20" s="10">
        <f>O19+O17</f>
        <v>127</v>
      </c>
      <c r="P20" s="10">
        <v>11</v>
      </c>
      <c r="Q20" s="11">
        <v>11</v>
      </c>
    </row>
    <row r="21" ht="12.75">
      <c r="E21" s="93"/>
    </row>
  </sheetData>
  <sheetProtection selectLockedCells="1" selectUnlockedCells="1"/>
  <mergeCells count="38">
    <mergeCell ref="I20:J20"/>
    <mergeCell ref="K20:L20"/>
    <mergeCell ref="A19:B19"/>
    <mergeCell ref="C19:D19"/>
    <mergeCell ref="A20:B20"/>
    <mergeCell ref="C20:D20"/>
    <mergeCell ref="E20:F20"/>
    <mergeCell ref="G20:H20"/>
    <mergeCell ref="E19:F19"/>
    <mergeCell ref="G19:H19"/>
    <mergeCell ref="I17:J17"/>
    <mergeCell ref="K17:L17"/>
    <mergeCell ref="I18:J18"/>
    <mergeCell ref="K18:L18"/>
    <mergeCell ref="I19:J19"/>
    <mergeCell ref="K19:L19"/>
    <mergeCell ref="A18:B18"/>
    <mergeCell ref="C18:D18"/>
    <mergeCell ref="E18:F18"/>
    <mergeCell ref="G18:H18"/>
    <mergeCell ref="A17:B17"/>
    <mergeCell ref="C17:D17"/>
    <mergeCell ref="E17:F17"/>
    <mergeCell ref="G17:H17"/>
    <mergeCell ref="A10:Q10"/>
    <mergeCell ref="A11:Q11"/>
    <mergeCell ref="A12:Q12"/>
    <mergeCell ref="A15:B16"/>
    <mergeCell ref="C15:D16"/>
    <mergeCell ref="E15:Q15"/>
    <mergeCell ref="E16:F16"/>
    <mergeCell ref="G16:H16"/>
    <mergeCell ref="I16:J16"/>
    <mergeCell ref="K16:L16"/>
    <mergeCell ref="A4:Q4"/>
    <mergeCell ref="A7:Q7"/>
    <mergeCell ref="A8:Q8"/>
    <mergeCell ref="A9:Q9"/>
  </mergeCells>
  <printOptions/>
  <pageMargins left="0.7875" right="0.7875" top="0.7875" bottom="0.7875" header="0.5118055555555555" footer="0.5118055555555555"/>
  <pageSetup horizontalDpi="300" verticalDpi="3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="71" zoomScaleNormal="71" zoomScaleSheetLayoutView="70" workbookViewId="0" topLeftCell="A1">
      <pane ySplit="7" topLeftCell="BM57" activePane="bottomLeft" state="frozen"/>
      <selection pane="topLeft" activeCell="A1" sqref="A1"/>
      <selection pane="bottomLeft" activeCell="D74" sqref="D74"/>
    </sheetView>
  </sheetViews>
  <sheetFormatPr defaultColWidth="9.140625" defaultRowHeight="12.75"/>
  <cols>
    <col min="1" max="1" width="26.421875" style="0" customWidth="1"/>
    <col min="2" max="2" width="19.28125" style="0" customWidth="1"/>
    <col min="3" max="3" width="11.57421875" style="0" customWidth="1"/>
    <col min="4" max="4" width="13.421875" style="0" customWidth="1"/>
    <col min="5" max="5" width="10.7109375" style="0" customWidth="1"/>
    <col min="6" max="7" width="9.00390625" style="0" customWidth="1"/>
    <col min="8" max="8" width="12.140625" style="0" customWidth="1"/>
    <col min="9" max="9" width="9.7109375" style="0" customWidth="1"/>
    <col min="10" max="10" width="9.00390625" style="0" customWidth="1"/>
    <col min="11" max="12" width="9.7109375" style="0" customWidth="1"/>
    <col min="13" max="13" width="10.421875" style="0" customWidth="1"/>
    <col min="14" max="14" width="42.28125" style="0" customWidth="1"/>
    <col min="15" max="16384" width="11.57421875" style="0" customWidth="1"/>
  </cols>
  <sheetData>
    <row r="1" ht="43.5" customHeight="1">
      <c r="N1" s="12" t="s">
        <v>87</v>
      </c>
    </row>
    <row r="2" spans="1:11" ht="15.75">
      <c r="A2" s="92" t="s">
        <v>88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15.75">
      <c r="A3" s="92" t="s">
        <v>89</v>
      </c>
      <c r="B3" s="92"/>
      <c r="C3" s="92"/>
      <c r="D3" s="92"/>
      <c r="E3" s="92"/>
      <c r="F3" s="92"/>
      <c r="G3" s="92"/>
      <c r="H3" s="92"/>
      <c r="I3" s="92"/>
      <c r="J3" s="92"/>
      <c r="K3" s="92"/>
    </row>
    <row r="5" spans="1:14" ht="47.25" customHeight="1">
      <c r="A5" s="62" t="s">
        <v>3</v>
      </c>
      <c r="B5" s="63" t="s">
        <v>4</v>
      </c>
      <c r="C5" s="63" t="s">
        <v>5</v>
      </c>
      <c r="D5" s="62" t="s">
        <v>6</v>
      </c>
      <c r="E5" s="62"/>
      <c r="F5" s="62"/>
      <c r="G5" s="62"/>
      <c r="H5" s="62"/>
      <c r="I5" s="62"/>
      <c r="J5" s="62"/>
      <c r="K5" s="62"/>
      <c r="L5" s="62"/>
      <c r="M5" s="62"/>
      <c r="N5" s="63" t="s">
        <v>90</v>
      </c>
    </row>
    <row r="6" spans="1:14" ht="15">
      <c r="A6" s="62"/>
      <c r="B6" s="62"/>
      <c r="C6" s="62"/>
      <c r="D6" s="13" t="s">
        <v>10</v>
      </c>
      <c r="E6" s="13">
        <v>2012</v>
      </c>
      <c r="F6" s="13">
        <v>2013</v>
      </c>
      <c r="G6" s="13">
        <v>2014</v>
      </c>
      <c r="H6" s="13">
        <v>2015</v>
      </c>
      <c r="I6" s="13">
        <v>2016</v>
      </c>
      <c r="J6" s="13">
        <v>2017</v>
      </c>
      <c r="K6" s="13">
        <v>2018</v>
      </c>
      <c r="L6" s="13">
        <v>2019</v>
      </c>
      <c r="M6" s="13">
        <v>2020</v>
      </c>
      <c r="N6" s="63"/>
    </row>
    <row r="7" spans="1:14" ht="12.7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  <c r="L7" s="15">
        <v>12</v>
      </c>
      <c r="M7" s="15">
        <v>13</v>
      </c>
      <c r="N7" s="15">
        <v>14</v>
      </c>
    </row>
    <row r="8" spans="1:14" ht="62.25" customHeight="1">
      <c r="A8" s="64" t="s">
        <v>11</v>
      </c>
      <c r="B8" s="64" t="s">
        <v>12</v>
      </c>
      <c r="C8" s="13" t="s">
        <v>91</v>
      </c>
      <c r="D8" s="13">
        <f>SUM(E8:H8)</f>
        <v>8</v>
      </c>
      <c r="E8" s="13">
        <v>2</v>
      </c>
      <c r="F8" s="13">
        <v>2</v>
      </c>
      <c r="G8" s="13">
        <v>3</v>
      </c>
      <c r="H8" s="13">
        <v>1</v>
      </c>
      <c r="I8" s="62" t="s">
        <v>14</v>
      </c>
      <c r="J8" s="62" t="s">
        <v>14</v>
      </c>
      <c r="K8" s="62" t="s">
        <v>14</v>
      </c>
      <c r="L8" s="62" t="s">
        <v>14</v>
      </c>
      <c r="M8" s="62" t="s">
        <v>14</v>
      </c>
      <c r="N8" s="62" t="s">
        <v>92</v>
      </c>
    </row>
    <row r="9" spans="1:14" ht="65.25" customHeight="1">
      <c r="A9" s="64"/>
      <c r="B9" s="64"/>
      <c r="C9" s="13" t="s">
        <v>18</v>
      </c>
      <c r="D9" s="13">
        <f>SUM(E9:H9)</f>
        <v>218.3</v>
      </c>
      <c r="E9" s="13">
        <v>54.6</v>
      </c>
      <c r="F9" s="13">
        <v>54.6</v>
      </c>
      <c r="G9" s="13">
        <v>81.8</v>
      </c>
      <c r="H9" s="13">
        <v>27.3</v>
      </c>
      <c r="I9" s="62"/>
      <c r="J9" s="62"/>
      <c r="K9" s="62"/>
      <c r="L9" s="62"/>
      <c r="M9" s="62"/>
      <c r="N9" s="62"/>
    </row>
    <row r="10" spans="1:14" ht="15.75">
      <c r="A10" s="17" t="s">
        <v>19</v>
      </c>
      <c r="B10" s="18"/>
      <c r="C10" s="17" t="s">
        <v>18</v>
      </c>
      <c r="D10" s="17">
        <f>E10+F10+G10+H10</f>
        <v>218.3</v>
      </c>
      <c r="E10" s="17">
        <v>54.6</v>
      </c>
      <c r="F10" s="17">
        <v>54.6</v>
      </c>
      <c r="G10" s="17">
        <v>81.8</v>
      </c>
      <c r="H10" s="17">
        <v>27.3</v>
      </c>
      <c r="I10" s="17" t="s">
        <v>14</v>
      </c>
      <c r="J10" s="17" t="s">
        <v>14</v>
      </c>
      <c r="K10" s="17" t="s">
        <v>14</v>
      </c>
      <c r="L10" s="17" t="s">
        <v>14</v>
      </c>
      <c r="M10" s="17" t="s">
        <v>14</v>
      </c>
      <c r="N10" s="18"/>
    </row>
    <row r="11" spans="1:14" ht="62.25" customHeight="1">
      <c r="A11" s="64" t="s">
        <v>20</v>
      </c>
      <c r="B11" s="64" t="s">
        <v>21</v>
      </c>
      <c r="C11" s="13" t="s">
        <v>91</v>
      </c>
      <c r="D11" s="13">
        <v>1</v>
      </c>
      <c r="E11" s="13" t="s">
        <v>14</v>
      </c>
      <c r="F11" s="13">
        <v>1</v>
      </c>
      <c r="G11" s="62" t="s">
        <v>14</v>
      </c>
      <c r="H11" s="62" t="s">
        <v>14</v>
      </c>
      <c r="I11" s="62" t="s">
        <v>14</v>
      </c>
      <c r="J11" s="62" t="s">
        <v>14</v>
      </c>
      <c r="K11" s="62" t="s">
        <v>14</v>
      </c>
      <c r="L11" s="62" t="s">
        <v>14</v>
      </c>
      <c r="M11" s="62" t="s">
        <v>14</v>
      </c>
      <c r="N11" s="63" t="s">
        <v>93</v>
      </c>
    </row>
    <row r="12" spans="1:14" ht="63.75" customHeight="1">
      <c r="A12" s="64"/>
      <c r="B12" s="64"/>
      <c r="C12" s="13" t="s">
        <v>18</v>
      </c>
      <c r="D12" s="13">
        <v>68.9</v>
      </c>
      <c r="E12" s="13" t="s">
        <v>14</v>
      </c>
      <c r="F12" s="13">
        <v>68.9</v>
      </c>
      <c r="G12" s="62"/>
      <c r="H12" s="62"/>
      <c r="I12" s="62"/>
      <c r="J12" s="62"/>
      <c r="K12" s="62"/>
      <c r="L12" s="62"/>
      <c r="M12" s="62"/>
      <c r="N12" s="63"/>
    </row>
    <row r="13" spans="1:14" ht="26.25" customHeight="1">
      <c r="A13" s="17" t="s">
        <v>19</v>
      </c>
      <c r="B13" s="19"/>
      <c r="C13" s="17" t="s">
        <v>18</v>
      </c>
      <c r="D13" s="17">
        <v>68.9</v>
      </c>
      <c r="E13" s="17" t="s">
        <v>14</v>
      </c>
      <c r="F13" s="17">
        <v>68.9</v>
      </c>
      <c r="G13" s="17" t="s">
        <v>14</v>
      </c>
      <c r="H13" s="17" t="s">
        <v>14</v>
      </c>
      <c r="I13" s="17" t="s">
        <v>14</v>
      </c>
      <c r="J13" s="17" t="s">
        <v>14</v>
      </c>
      <c r="K13" s="17" t="s">
        <v>14</v>
      </c>
      <c r="L13" s="17" t="s">
        <v>14</v>
      </c>
      <c r="M13" s="17" t="s">
        <v>14</v>
      </c>
      <c r="N13" s="19"/>
    </row>
    <row r="14" spans="1:14" ht="94.5">
      <c r="A14" s="16" t="s">
        <v>23</v>
      </c>
      <c r="B14" s="16" t="s">
        <v>24</v>
      </c>
      <c r="C14" s="13" t="s">
        <v>18</v>
      </c>
      <c r="D14" s="13">
        <f>SUM(E14:M14)</f>
        <v>58.300000000000004</v>
      </c>
      <c r="E14" s="13">
        <v>5.2</v>
      </c>
      <c r="F14" s="13">
        <v>5.1</v>
      </c>
      <c r="G14" s="20">
        <v>5</v>
      </c>
      <c r="H14" s="13">
        <v>7.3</v>
      </c>
      <c r="I14" s="13">
        <v>7.3</v>
      </c>
      <c r="J14" s="13">
        <v>7.4</v>
      </c>
      <c r="K14" s="20">
        <v>7</v>
      </c>
      <c r="L14" s="20">
        <v>7</v>
      </c>
      <c r="M14" s="20">
        <v>7</v>
      </c>
      <c r="N14" s="14" t="s">
        <v>94</v>
      </c>
    </row>
    <row r="15" spans="1:14" ht="64.5" customHeight="1">
      <c r="A15" s="64" t="s">
        <v>27</v>
      </c>
      <c r="B15" s="64" t="s">
        <v>95</v>
      </c>
      <c r="C15" s="13" t="s">
        <v>91</v>
      </c>
      <c r="D15" s="13">
        <v>1</v>
      </c>
      <c r="E15" s="13" t="s">
        <v>14</v>
      </c>
      <c r="F15" s="13" t="s">
        <v>14</v>
      </c>
      <c r="G15" s="13">
        <v>1</v>
      </c>
      <c r="H15" s="65" t="s">
        <v>14</v>
      </c>
      <c r="I15" s="65" t="s">
        <v>14</v>
      </c>
      <c r="J15" s="65" t="s">
        <v>14</v>
      </c>
      <c r="K15" s="65" t="s">
        <v>14</v>
      </c>
      <c r="L15" s="65" t="s">
        <v>14</v>
      </c>
      <c r="M15" s="65" t="s">
        <v>14</v>
      </c>
      <c r="N15" s="63" t="s">
        <v>96</v>
      </c>
    </row>
    <row r="16" spans="1:14" ht="66" customHeight="1">
      <c r="A16" s="64"/>
      <c r="B16" s="64"/>
      <c r="C16" s="13" t="s">
        <v>18</v>
      </c>
      <c r="D16" s="13">
        <v>9.7</v>
      </c>
      <c r="E16" s="13" t="s">
        <v>14</v>
      </c>
      <c r="F16" s="13" t="s">
        <v>14</v>
      </c>
      <c r="G16" s="13">
        <v>9.7</v>
      </c>
      <c r="H16" s="65"/>
      <c r="I16" s="65"/>
      <c r="J16" s="65"/>
      <c r="K16" s="65"/>
      <c r="L16" s="65"/>
      <c r="M16" s="65"/>
      <c r="N16" s="63"/>
    </row>
    <row r="17" spans="1:14" ht="108.75" customHeight="1">
      <c r="A17" s="1" t="s">
        <v>29</v>
      </c>
      <c r="B17" s="16"/>
      <c r="C17" s="13" t="s">
        <v>18</v>
      </c>
      <c r="D17" s="13">
        <f>G17</f>
        <v>9.7</v>
      </c>
      <c r="E17" s="13" t="s">
        <v>14</v>
      </c>
      <c r="F17" s="13" t="s">
        <v>14</v>
      </c>
      <c r="G17" s="13">
        <v>9.7</v>
      </c>
      <c r="H17" s="20" t="s">
        <v>14</v>
      </c>
      <c r="I17" s="20" t="s">
        <v>14</v>
      </c>
      <c r="J17" s="20" t="s">
        <v>14</v>
      </c>
      <c r="K17" s="20" t="s">
        <v>14</v>
      </c>
      <c r="L17" s="20" t="s">
        <v>14</v>
      </c>
      <c r="M17" s="20" t="s">
        <v>14</v>
      </c>
      <c r="N17" s="14" t="s">
        <v>96</v>
      </c>
    </row>
    <row r="18" spans="1:14" ht="114" customHeight="1">
      <c r="A18" s="1" t="s">
        <v>30</v>
      </c>
      <c r="B18" s="16"/>
      <c r="C18" s="13" t="s">
        <v>18</v>
      </c>
      <c r="D18" s="20">
        <f>G18</f>
        <v>27</v>
      </c>
      <c r="E18" s="13" t="s">
        <v>14</v>
      </c>
      <c r="F18" s="13" t="s">
        <v>14</v>
      </c>
      <c r="G18" s="20">
        <v>27</v>
      </c>
      <c r="H18" s="20" t="s">
        <v>14</v>
      </c>
      <c r="I18" s="20" t="s">
        <v>14</v>
      </c>
      <c r="J18" s="20" t="s">
        <v>14</v>
      </c>
      <c r="K18" s="20" t="s">
        <v>14</v>
      </c>
      <c r="L18" s="20" t="s">
        <v>14</v>
      </c>
      <c r="M18" s="20" t="s">
        <v>14</v>
      </c>
      <c r="N18" s="14" t="s">
        <v>96</v>
      </c>
    </row>
    <row r="19" spans="1:14" ht="40.5" customHeight="1">
      <c r="A19" s="64" t="s">
        <v>31</v>
      </c>
      <c r="B19" s="66"/>
      <c r="C19" s="13" t="s">
        <v>91</v>
      </c>
      <c r="D19" s="13">
        <v>1</v>
      </c>
      <c r="E19" s="13" t="s">
        <v>14</v>
      </c>
      <c r="F19" s="13" t="s">
        <v>14</v>
      </c>
      <c r="G19" s="13">
        <v>1</v>
      </c>
      <c r="H19" s="62" t="s">
        <v>14</v>
      </c>
      <c r="I19" s="62" t="s">
        <v>14</v>
      </c>
      <c r="J19" s="62" t="s">
        <v>14</v>
      </c>
      <c r="K19" s="62" t="s">
        <v>14</v>
      </c>
      <c r="L19" s="62" t="s">
        <v>14</v>
      </c>
      <c r="M19" s="62" t="s">
        <v>14</v>
      </c>
      <c r="N19" s="63" t="s">
        <v>96</v>
      </c>
    </row>
    <row r="20" spans="1:14" ht="39.75" customHeight="1">
      <c r="A20" s="64"/>
      <c r="B20" s="64"/>
      <c r="C20" s="13" t="s">
        <v>18</v>
      </c>
      <c r="D20" s="13">
        <v>12.6</v>
      </c>
      <c r="E20" s="13" t="s">
        <v>14</v>
      </c>
      <c r="F20" s="13" t="s">
        <v>14</v>
      </c>
      <c r="G20" s="13">
        <v>12.6</v>
      </c>
      <c r="H20" s="62"/>
      <c r="I20" s="62"/>
      <c r="J20" s="62"/>
      <c r="K20" s="62"/>
      <c r="L20" s="62"/>
      <c r="M20" s="62"/>
      <c r="N20" s="63"/>
    </row>
    <row r="21" spans="1:14" ht="135" customHeight="1">
      <c r="A21" s="16" t="s">
        <v>32</v>
      </c>
      <c r="B21" s="19"/>
      <c r="C21" s="13" t="s">
        <v>18</v>
      </c>
      <c r="D21" s="20">
        <f>G21+H21</f>
        <v>63</v>
      </c>
      <c r="E21" s="13" t="s">
        <v>14</v>
      </c>
      <c r="F21" s="13" t="s">
        <v>14</v>
      </c>
      <c r="G21" s="13">
        <v>26.7</v>
      </c>
      <c r="H21" s="20">
        <v>36.3</v>
      </c>
      <c r="I21" s="13" t="s">
        <v>14</v>
      </c>
      <c r="J21" s="13" t="s">
        <v>14</v>
      </c>
      <c r="K21" s="13" t="s">
        <v>14</v>
      </c>
      <c r="L21" s="13" t="s">
        <v>14</v>
      </c>
      <c r="M21" s="13" t="s">
        <v>14</v>
      </c>
      <c r="N21" s="14" t="s">
        <v>96</v>
      </c>
    </row>
    <row r="22" spans="1:14" ht="80.25" customHeight="1">
      <c r="A22" s="1" t="s">
        <v>33</v>
      </c>
      <c r="B22" s="19"/>
      <c r="C22" s="13" t="s">
        <v>18</v>
      </c>
      <c r="D22" s="20">
        <f>F22</f>
        <v>35.1</v>
      </c>
      <c r="E22" s="13" t="s">
        <v>14</v>
      </c>
      <c r="F22" s="13">
        <v>35.1</v>
      </c>
      <c r="G22" s="13" t="s">
        <v>14</v>
      </c>
      <c r="H22" s="13" t="s">
        <v>14</v>
      </c>
      <c r="I22" s="13" t="s">
        <v>14</v>
      </c>
      <c r="J22" s="13" t="s">
        <v>14</v>
      </c>
      <c r="K22" s="13" t="s">
        <v>14</v>
      </c>
      <c r="L22" s="13" t="s">
        <v>14</v>
      </c>
      <c r="M22" s="13" t="s">
        <v>14</v>
      </c>
      <c r="N22" s="14" t="s">
        <v>96</v>
      </c>
    </row>
    <row r="23" spans="1:14" ht="80.25" customHeight="1">
      <c r="A23" s="1" t="s">
        <v>34</v>
      </c>
      <c r="B23" s="19"/>
      <c r="C23" s="13" t="s">
        <v>18</v>
      </c>
      <c r="D23" s="20">
        <f>F23</f>
        <v>39.4</v>
      </c>
      <c r="E23" s="13" t="s">
        <v>14</v>
      </c>
      <c r="F23" s="13">
        <v>39.4</v>
      </c>
      <c r="G23" s="13" t="s">
        <v>14</v>
      </c>
      <c r="H23" s="13" t="s">
        <v>14</v>
      </c>
      <c r="I23" s="13" t="s">
        <v>14</v>
      </c>
      <c r="J23" s="13" t="s">
        <v>14</v>
      </c>
      <c r="K23" s="13" t="s">
        <v>14</v>
      </c>
      <c r="L23" s="13" t="s">
        <v>14</v>
      </c>
      <c r="M23" s="13" t="s">
        <v>14</v>
      </c>
      <c r="N23" s="14" t="s">
        <v>96</v>
      </c>
    </row>
    <row r="24" spans="1:14" ht="80.25" customHeight="1">
      <c r="A24" s="1" t="s">
        <v>35</v>
      </c>
      <c r="B24" s="19"/>
      <c r="C24" s="13" t="s">
        <v>18</v>
      </c>
      <c r="D24" s="20">
        <f>F24</f>
        <v>35.6</v>
      </c>
      <c r="E24" s="13" t="s">
        <v>14</v>
      </c>
      <c r="F24" s="13">
        <v>35.6</v>
      </c>
      <c r="G24" s="13" t="s">
        <v>14</v>
      </c>
      <c r="H24" s="13" t="s">
        <v>14</v>
      </c>
      <c r="I24" s="13" t="s">
        <v>14</v>
      </c>
      <c r="J24" s="13" t="s">
        <v>14</v>
      </c>
      <c r="K24" s="13" t="s">
        <v>14</v>
      </c>
      <c r="L24" s="13" t="s">
        <v>14</v>
      </c>
      <c r="M24" s="13" t="s">
        <v>14</v>
      </c>
      <c r="N24" s="14" t="s">
        <v>96</v>
      </c>
    </row>
    <row r="25" spans="1:14" ht="98.25" customHeight="1">
      <c r="A25" s="1" t="s">
        <v>36</v>
      </c>
      <c r="B25" s="19"/>
      <c r="C25" s="13" t="s">
        <v>18</v>
      </c>
      <c r="D25" s="20">
        <f>F25</f>
        <v>54</v>
      </c>
      <c r="E25" s="13" t="s">
        <v>14</v>
      </c>
      <c r="F25" s="20">
        <v>54</v>
      </c>
      <c r="G25" s="13" t="s">
        <v>14</v>
      </c>
      <c r="H25" s="13" t="s">
        <v>14</v>
      </c>
      <c r="I25" s="13" t="s">
        <v>14</v>
      </c>
      <c r="J25" s="13" t="s">
        <v>14</v>
      </c>
      <c r="K25" s="13" t="s">
        <v>14</v>
      </c>
      <c r="L25" s="13" t="s">
        <v>14</v>
      </c>
      <c r="M25" s="13" t="s">
        <v>14</v>
      </c>
      <c r="N25" s="14" t="s">
        <v>96</v>
      </c>
    </row>
    <row r="26" spans="1:14" ht="94.5">
      <c r="A26" s="16" t="s">
        <v>37</v>
      </c>
      <c r="B26" s="19"/>
      <c r="C26" s="13" t="s">
        <v>18</v>
      </c>
      <c r="D26" s="20">
        <v>30</v>
      </c>
      <c r="E26" s="13" t="s">
        <v>14</v>
      </c>
      <c r="F26" s="13" t="s">
        <v>14</v>
      </c>
      <c r="G26" s="20">
        <v>30</v>
      </c>
      <c r="H26" s="13" t="s">
        <v>14</v>
      </c>
      <c r="I26" s="13" t="s">
        <v>14</v>
      </c>
      <c r="J26" s="13" t="s">
        <v>14</v>
      </c>
      <c r="K26" s="13" t="s">
        <v>14</v>
      </c>
      <c r="L26" s="13" t="s">
        <v>14</v>
      </c>
      <c r="M26" s="13" t="s">
        <v>14</v>
      </c>
      <c r="N26" s="14" t="s">
        <v>96</v>
      </c>
    </row>
    <row r="27" spans="1:14" ht="27" customHeight="1">
      <c r="A27" s="17" t="s">
        <v>19</v>
      </c>
      <c r="B27" s="18"/>
      <c r="C27" s="17" t="s">
        <v>18</v>
      </c>
      <c r="D27" s="17">
        <f>E27+F27+G27+H27+I27+J27+K27+L27+M27</f>
        <v>374.3999999999999</v>
      </c>
      <c r="E27" s="17">
        <f>E14</f>
        <v>5.2</v>
      </c>
      <c r="F27" s="17">
        <f>SUM(F14:F26)</f>
        <v>169.2</v>
      </c>
      <c r="G27" s="17">
        <f>G26+G21+G20+G18+G17+G16+G14</f>
        <v>120.7</v>
      </c>
      <c r="H27" s="17">
        <f>H21+H14</f>
        <v>43.599999999999994</v>
      </c>
      <c r="I27" s="17">
        <f>I14</f>
        <v>7.3</v>
      </c>
      <c r="J27" s="17">
        <f>J14</f>
        <v>7.4</v>
      </c>
      <c r="K27" s="21">
        <f>K14</f>
        <v>7</v>
      </c>
      <c r="L27" s="21">
        <f>L14</f>
        <v>7</v>
      </c>
      <c r="M27" s="21">
        <f>M14</f>
        <v>7</v>
      </c>
      <c r="N27" s="19"/>
    </row>
    <row r="28" spans="1:13" ht="78.75">
      <c r="A28" s="22" t="s">
        <v>38</v>
      </c>
      <c r="B28" s="22" t="s">
        <v>39</v>
      </c>
      <c r="C28" s="13"/>
      <c r="D28" s="23"/>
      <c r="E28" s="23"/>
      <c r="F28" s="23"/>
      <c r="G28" s="23"/>
      <c r="H28" s="23"/>
      <c r="I28" s="23"/>
      <c r="J28" s="23"/>
      <c r="K28" s="23"/>
      <c r="L28" s="23"/>
      <c r="M28" s="23"/>
    </row>
    <row r="29" spans="1:14" ht="66">
      <c r="A29" s="16" t="s">
        <v>40</v>
      </c>
      <c r="B29" s="24" t="s">
        <v>97</v>
      </c>
      <c r="C29" s="13" t="s">
        <v>18</v>
      </c>
      <c r="D29" s="13">
        <f aca="true" t="shared" si="0" ref="D29:D55">SUM(E29:M29)</f>
        <v>25747.1</v>
      </c>
      <c r="E29" s="20">
        <v>294</v>
      </c>
      <c r="F29" s="13" t="s">
        <v>14</v>
      </c>
      <c r="G29" s="20">
        <v>6360</v>
      </c>
      <c r="H29" s="20">
        <v>6400</v>
      </c>
      <c r="I29" s="20">
        <v>6271.1</v>
      </c>
      <c r="J29" s="20">
        <v>6422</v>
      </c>
      <c r="K29" s="13" t="s">
        <v>14</v>
      </c>
      <c r="L29" s="13" t="s">
        <v>14</v>
      </c>
      <c r="M29" s="13" t="s">
        <v>14</v>
      </c>
      <c r="N29" s="13" t="s">
        <v>98</v>
      </c>
    </row>
    <row r="30" spans="1:14" ht="94.5">
      <c r="A30" s="16" t="s">
        <v>42</v>
      </c>
      <c r="B30" s="24" t="s">
        <v>97</v>
      </c>
      <c r="C30" s="13" t="s">
        <v>18</v>
      </c>
      <c r="D30" s="13">
        <f t="shared" si="0"/>
        <v>16125</v>
      </c>
      <c r="E30" s="13" t="s">
        <v>14</v>
      </c>
      <c r="F30" s="13" t="s">
        <v>14</v>
      </c>
      <c r="G30" s="20">
        <v>2965</v>
      </c>
      <c r="H30" s="20">
        <v>4770</v>
      </c>
      <c r="I30" s="20">
        <v>4250</v>
      </c>
      <c r="J30" s="20">
        <v>4140</v>
      </c>
      <c r="K30" s="13" t="s">
        <v>14</v>
      </c>
      <c r="L30" s="13" t="s">
        <v>14</v>
      </c>
      <c r="M30" s="13" t="s">
        <v>14</v>
      </c>
      <c r="N30" s="14" t="s">
        <v>99</v>
      </c>
    </row>
    <row r="31" spans="1:14" ht="108.75" customHeight="1">
      <c r="A31" s="16" t="s">
        <v>43</v>
      </c>
      <c r="B31" s="24" t="s">
        <v>97</v>
      </c>
      <c r="C31" s="13" t="s">
        <v>18</v>
      </c>
      <c r="D31" s="13">
        <f t="shared" si="0"/>
        <v>4889.3</v>
      </c>
      <c r="E31" s="13" t="s">
        <v>14</v>
      </c>
      <c r="F31" s="13" t="s">
        <v>14</v>
      </c>
      <c r="G31" s="13">
        <v>650</v>
      </c>
      <c r="H31" s="13">
        <v>4239.3</v>
      </c>
      <c r="I31" s="13" t="s">
        <v>14</v>
      </c>
      <c r="J31" s="13" t="s">
        <v>14</v>
      </c>
      <c r="K31" s="13" t="s">
        <v>14</v>
      </c>
      <c r="L31" s="13" t="s">
        <v>14</v>
      </c>
      <c r="M31" s="13" t="s">
        <v>14</v>
      </c>
      <c r="N31" s="14" t="s">
        <v>100</v>
      </c>
    </row>
    <row r="32" spans="1:14" ht="126" customHeight="1">
      <c r="A32" s="1" t="s">
        <v>44</v>
      </c>
      <c r="B32" s="24" t="s">
        <v>97</v>
      </c>
      <c r="C32" s="13" t="s">
        <v>18</v>
      </c>
      <c r="D32" s="13">
        <f t="shared" si="0"/>
        <v>484.5</v>
      </c>
      <c r="E32" s="13" t="s">
        <v>14</v>
      </c>
      <c r="F32" s="13" t="s">
        <v>14</v>
      </c>
      <c r="G32" s="13">
        <v>484.5</v>
      </c>
      <c r="H32" s="13" t="s">
        <v>14</v>
      </c>
      <c r="I32" s="13" t="s">
        <v>14</v>
      </c>
      <c r="J32" s="13" t="s">
        <v>14</v>
      </c>
      <c r="K32" s="13" t="s">
        <v>14</v>
      </c>
      <c r="L32" s="13" t="s">
        <v>14</v>
      </c>
      <c r="M32" s="13" t="s">
        <v>14</v>
      </c>
      <c r="N32" s="14" t="s">
        <v>101</v>
      </c>
    </row>
    <row r="33" spans="1:14" ht="47.25" customHeight="1">
      <c r="A33" s="64" t="s">
        <v>45</v>
      </c>
      <c r="B33" s="122" t="s">
        <v>97</v>
      </c>
      <c r="C33" s="62" t="s">
        <v>18</v>
      </c>
      <c r="D33" s="13">
        <f t="shared" si="0"/>
        <v>350</v>
      </c>
      <c r="E33" s="62" t="s">
        <v>22</v>
      </c>
      <c r="F33" s="62" t="s">
        <v>14</v>
      </c>
      <c r="G33" s="62" t="s">
        <v>14</v>
      </c>
      <c r="H33" s="62" t="s">
        <v>14</v>
      </c>
      <c r="I33" s="65">
        <v>117</v>
      </c>
      <c r="J33" s="65">
        <v>117</v>
      </c>
      <c r="K33" s="65">
        <v>116</v>
      </c>
      <c r="L33" s="62" t="s">
        <v>14</v>
      </c>
      <c r="M33" s="62" t="s">
        <v>14</v>
      </c>
      <c r="N33" s="63" t="s">
        <v>102</v>
      </c>
    </row>
    <row r="34" spans="1:14" ht="41.25" customHeight="1">
      <c r="A34" s="64"/>
      <c r="B34" s="122" t="s">
        <v>97</v>
      </c>
      <c r="C34" s="62" t="s">
        <v>18</v>
      </c>
      <c r="D34" s="13">
        <f t="shared" si="0"/>
        <v>30</v>
      </c>
      <c r="E34" s="62"/>
      <c r="F34" s="62" t="s">
        <v>14</v>
      </c>
      <c r="G34" s="62" t="s">
        <v>14</v>
      </c>
      <c r="H34" s="62"/>
      <c r="I34" s="65"/>
      <c r="J34" s="65">
        <v>30</v>
      </c>
      <c r="K34" s="65"/>
      <c r="L34" s="62"/>
      <c r="M34" s="62"/>
      <c r="N34" s="63"/>
    </row>
    <row r="35" spans="1:14" ht="63.75" customHeight="1">
      <c r="A35" s="1" t="s">
        <v>46</v>
      </c>
      <c r="B35" s="24" t="s">
        <v>97</v>
      </c>
      <c r="C35" s="13" t="s">
        <v>18</v>
      </c>
      <c r="D35" s="13">
        <f t="shared" si="0"/>
        <v>1500</v>
      </c>
      <c r="E35" s="13" t="s">
        <v>22</v>
      </c>
      <c r="F35" s="13" t="s">
        <v>14</v>
      </c>
      <c r="G35" s="13" t="s">
        <v>14</v>
      </c>
      <c r="H35" s="20">
        <v>500</v>
      </c>
      <c r="I35" s="20">
        <v>500</v>
      </c>
      <c r="J35" s="20">
        <v>500</v>
      </c>
      <c r="K35" s="13" t="s">
        <v>14</v>
      </c>
      <c r="L35" s="13" t="s">
        <v>14</v>
      </c>
      <c r="M35" s="13" t="s">
        <v>14</v>
      </c>
      <c r="N35" s="14" t="s">
        <v>103</v>
      </c>
    </row>
    <row r="36" spans="1:14" ht="64.5" customHeight="1">
      <c r="A36" s="16" t="s">
        <v>47</v>
      </c>
      <c r="B36" s="24" t="s">
        <v>97</v>
      </c>
      <c r="C36" s="13" t="s">
        <v>18</v>
      </c>
      <c r="D36" s="13">
        <f t="shared" si="0"/>
        <v>600</v>
      </c>
      <c r="E36" s="13" t="s">
        <v>14</v>
      </c>
      <c r="F36" s="13" t="s">
        <v>14</v>
      </c>
      <c r="G36" s="20">
        <v>600</v>
      </c>
      <c r="H36" s="13" t="s">
        <v>14</v>
      </c>
      <c r="I36" s="13" t="s">
        <v>14</v>
      </c>
      <c r="J36" s="13" t="s">
        <v>14</v>
      </c>
      <c r="K36" s="13" t="s">
        <v>14</v>
      </c>
      <c r="L36" s="13" t="s">
        <v>14</v>
      </c>
      <c r="M36" s="13" t="s">
        <v>14</v>
      </c>
      <c r="N36" s="14" t="s">
        <v>104</v>
      </c>
    </row>
    <row r="37" spans="1:14" ht="79.5" customHeight="1">
      <c r="A37" s="1" t="s">
        <v>48</v>
      </c>
      <c r="B37" s="24" t="s">
        <v>97</v>
      </c>
      <c r="C37" s="13" t="s">
        <v>18</v>
      </c>
      <c r="D37" s="13">
        <f t="shared" si="0"/>
        <v>38</v>
      </c>
      <c r="E37" s="13" t="s">
        <v>14</v>
      </c>
      <c r="F37" s="13" t="s">
        <v>14</v>
      </c>
      <c r="G37" s="20">
        <v>38</v>
      </c>
      <c r="H37" s="13" t="s">
        <v>14</v>
      </c>
      <c r="I37" s="13" t="s">
        <v>14</v>
      </c>
      <c r="J37" s="13" t="s">
        <v>14</v>
      </c>
      <c r="K37" s="13" t="s">
        <v>14</v>
      </c>
      <c r="L37" s="13" t="s">
        <v>14</v>
      </c>
      <c r="M37" s="13" t="s">
        <v>14</v>
      </c>
      <c r="N37" s="14" t="s">
        <v>105</v>
      </c>
    </row>
    <row r="38" spans="1:14" ht="60.75" customHeight="1">
      <c r="A38" s="16" t="s">
        <v>49</v>
      </c>
      <c r="B38" s="24" t="s">
        <v>97</v>
      </c>
      <c r="C38" s="13" t="s">
        <v>18</v>
      </c>
      <c r="D38" s="13">
        <f t="shared" si="0"/>
        <v>48.2</v>
      </c>
      <c r="E38" s="13" t="s">
        <v>14</v>
      </c>
      <c r="F38" s="13" t="s">
        <v>14</v>
      </c>
      <c r="G38" s="20">
        <v>15</v>
      </c>
      <c r="H38" s="13">
        <v>33.2</v>
      </c>
      <c r="I38" s="13" t="s">
        <v>14</v>
      </c>
      <c r="J38" s="13" t="s">
        <v>14</v>
      </c>
      <c r="K38" s="13" t="s">
        <v>14</v>
      </c>
      <c r="L38" s="13" t="s">
        <v>14</v>
      </c>
      <c r="M38" s="13" t="s">
        <v>14</v>
      </c>
      <c r="N38" s="14" t="s">
        <v>106</v>
      </c>
    </row>
    <row r="39" spans="1:14" ht="58.5" customHeight="1">
      <c r="A39" s="16" t="s">
        <v>50</v>
      </c>
      <c r="B39" s="24" t="s">
        <v>97</v>
      </c>
      <c r="C39" s="13" t="s">
        <v>18</v>
      </c>
      <c r="D39" s="13">
        <f t="shared" si="0"/>
        <v>368</v>
      </c>
      <c r="E39" s="13" t="s">
        <v>14</v>
      </c>
      <c r="F39" s="13" t="s">
        <v>14</v>
      </c>
      <c r="G39" s="13">
        <v>309.5</v>
      </c>
      <c r="H39" s="20">
        <v>58.5</v>
      </c>
      <c r="I39" s="13" t="s">
        <v>14</v>
      </c>
      <c r="J39" s="13" t="s">
        <v>14</v>
      </c>
      <c r="K39" s="13" t="s">
        <v>14</v>
      </c>
      <c r="L39" s="13" t="s">
        <v>14</v>
      </c>
      <c r="M39" s="13" t="s">
        <v>14</v>
      </c>
      <c r="N39" s="14" t="s">
        <v>107</v>
      </c>
    </row>
    <row r="40" spans="1:14" ht="63">
      <c r="A40" s="16" t="s">
        <v>51</v>
      </c>
      <c r="B40" s="24" t="s">
        <v>97</v>
      </c>
      <c r="C40" s="13" t="s">
        <v>18</v>
      </c>
      <c r="D40" s="13">
        <f t="shared" si="0"/>
        <v>367.8</v>
      </c>
      <c r="E40" s="13" t="s">
        <v>14</v>
      </c>
      <c r="F40" s="13" t="s">
        <v>14</v>
      </c>
      <c r="G40" s="13" t="s">
        <v>14</v>
      </c>
      <c r="H40" s="13">
        <v>367.8</v>
      </c>
      <c r="I40" s="13" t="s">
        <v>14</v>
      </c>
      <c r="J40" s="13" t="s">
        <v>14</v>
      </c>
      <c r="K40" s="13" t="s">
        <v>14</v>
      </c>
      <c r="L40" s="13" t="s">
        <v>14</v>
      </c>
      <c r="M40" s="13" t="s">
        <v>14</v>
      </c>
      <c r="N40" s="14" t="s">
        <v>104</v>
      </c>
    </row>
    <row r="41" spans="1:14" ht="110.25">
      <c r="A41" s="25" t="s">
        <v>52</v>
      </c>
      <c r="B41" s="24" t="s">
        <v>97</v>
      </c>
      <c r="C41" s="13" t="s">
        <v>18</v>
      </c>
      <c r="D41" s="13">
        <f t="shared" si="0"/>
        <v>540</v>
      </c>
      <c r="E41" s="13" t="s">
        <v>14</v>
      </c>
      <c r="F41" s="13" t="s">
        <v>14</v>
      </c>
      <c r="G41" s="20">
        <v>540</v>
      </c>
      <c r="H41" s="13" t="s">
        <v>14</v>
      </c>
      <c r="I41" s="13" t="s">
        <v>14</v>
      </c>
      <c r="J41" s="13" t="s">
        <v>14</v>
      </c>
      <c r="K41" s="13" t="s">
        <v>14</v>
      </c>
      <c r="L41" s="13" t="s">
        <v>14</v>
      </c>
      <c r="M41" s="13" t="s">
        <v>14</v>
      </c>
      <c r="N41" s="14" t="s">
        <v>108</v>
      </c>
    </row>
    <row r="42" spans="1:14" ht="63">
      <c r="A42" s="16" t="s">
        <v>53</v>
      </c>
      <c r="B42" s="24" t="s">
        <v>97</v>
      </c>
      <c r="C42" s="13" t="s">
        <v>18</v>
      </c>
      <c r="D42" s="13">
        <f t="shared" si="0"/>
        <v>297.7</v>
      </c>
      <c r="E42" s="13" t="s">
        <v>14</v>
      </c>
      <c r="F42" s="13">
        <v>260.9</v>
      </c>
      <c r="G42" s="13">
        <v>36.8</v>
      </c>
      <c r="H42" s="13" t="s">
        <v>14</v>
      </c>
      <c r="I42" s="13" t="s">
        <v>14</v>
      </c>
      <c r="J42" s="13" t="s">
        <v>14</v>
      </c>
      <c r="K42" s="13" t="s">
        <v>14</v>
      </c>
      <c r="L42" s="13" t="s">
        <v>14</v>
      </c>
      <c r="M42" s="13" t="s">
        <v>14</v>
      </c>
      <c r="N42" s="14" t="s">
        <v>109</v>
      </c>
    </row>
    <row r="43" spans="1:14" ht="84" customHeight="1">
      <c r="A43" s="1" t="s">
        <v>54</v>
      </c>
      <c r="B43" s="24" t="s">
        <v>97</v>
      </c>
      <c r="C43" s="13" t="s">
        <v>18</v>
      </c>
      <c r="D43" s="13">
        <f t="shared" si="0"/>
        <v>34.7</v>
      </c>
      <c r="E43" s="13" t="s">
        <v>14</v>
      </c>
      <c r="F43" s="13">
        <v>34.7</v>
      </c>
      <c r="G43" s="13" t="s">
        <v>14</v>
      </c>
      <c r="H43" s="13" t="s">
        <v>14</v>
      </c>
      <c r="I43" s="13" t="s">
        <v>14</v>
      </c>
      <c r="J43" s="13" t="s">
        <v>14</v>
      </c>
      <c r="K43" s="13" t="s">
        <v>14</v>
      </c>
      <c r="L43" s="13" t="s">
        <v>14</v>
      </c>
      <c r="M43" s="13" t="s">
        <v>14</v>
      </c>
      <c r="N43" s="14" t="s">
        <v>110</v>
      </c>
    </row>
    <row r="44" spans="1:14" ht="123" customHeight="1">
      <c r="A44" s="1" t="s">
        <v>111</v>
      </c>
      <c r="B44" s="24" t="s">
        <v>97</v>
      </c>
      <c r="C44" s="13" t="s">
        <v>18</v>
      </c>
      <c r="D44" s="13">
        <f t="shared" si="0"/>
        <v>112.8</v>
      </c>
      <c r="E44" s="13" t="s">
        <v>14</v>
      </c>
      <c r="F44" s="13" t="s">
        <v>14</v>
      </c>
      <c r="G44" s="20">
        <f>52+60.8</f>
        <v>112.8</v>
      </c>
      <c r="H44" s="13" t="s">
        <v>14</v>
      </c>
      <c r="I44" s="13" t="s">
        <v>14</v>
      </c>
      <c r="J44" s="13" t="s">
        <v>14</v>
      </c>
      <c r="K44" s="13" t="s">
        <v>14</v>
      </c>
      <c r="L44" s="13" t="s">
        <v>14</v>
      </c>
      <c r="M44" s="13" t="s">
        <v>14</v>
      </c>
      <c r="N44" s="14" t="s">
        <v>112</v>
      </c>
    </row>
    <row r="45" spans="1:14" ht="51" customHeight="1">
      <c r="A45" s="16" t="s">
        <v>57</v>
      </c>
      <c r="B45" s="24" t="s">
        <v>97</v>
      </c>
      <c r="C45" s="13" t="s">
        <v>18</v>
      </c>
      <c r="D45" s="13">
        <f t="shared" si="0"/>
        <v>262.7</v>
      </c>
      <c r="E45" s="13" t="s">
        <v>14</v>
      </c>
      <c r="F45" s="13" t="s">
        <v>14</v>
      </c>
      <c r="G45" s="13" t="s">
        <v>14</v>
      </c>
      <c r="H45" s="13">
        <v>262.7</v>
      </c>
      <c r="I45" s="13" t="s">
        <v>14</v>
      </c>
      <c r="J45" s="13" t="s">
        <v>14</v>
      </c>
      <c r="K45" s="13" t="s">
        <v>14</v>
      </c>
      <c r="L45" s="13" t="s">
        <v>14</v>
      </c>
      <c r="M45" s="13" t="s">
        <v>14</v>
      </c>
      <c r="N45" s="14" t="s">
        <v>113</v>
      </c>
    </row>
    <row r="46" spans="1:14" ht="63" customHeight="1">
      <c r="A46" s="16" t="s">
        <v>58</v>
      </c>
      <c r="B46" s="24" t="s">
        <v>97</v>
      </c>
      <c r="C46" s="13" t="s">
        <v>18</v>
      </c>
      <c r="D46" s="13">
        <f t="shared" si="0"/>
        <v>631</v>
      </c>
      <c r="E46" s="13" t="s">
        <v>14</v>
      </c>
      <c r="F46" s="13" t="s">
        <v>14</v>
      </c>
      <c r="G46" s="20">
        <v>631</v>
      </c>
      <c r="H46" s="13" t="s">
        <v>14</v>
      </c>
      <c r="I46" s="13" t="s">
        <v>14</v>
      </c>
      <c r="J46" s="13" t="s">
        <v>14</v>
      </c>
      <c r="K46" s="13" t="s">
        <v>14</v>
      </c>
      <c r="L46" s="13" t="s">
        <v>14</v>
      </c>
      <c r="M46" s="13" t="s">
        <v>14</v>
      </c>
      <c r="N46" s="14" t="s">
        <v>114</v>
      </c>
    </row>
    <row r="47" spans="1:14" ht="94.5" customHeight="1">
      <c r="A47" s="16" t="s">
        <v>59</v>
      </c>
      <c r="B47" s="24" t="s">
        <v>97</v>
      </c>
      <c r="C47" s="13" t="s">
        <v>18</v>
      </c>
      <c r="D47" s="13">
        <f t="shared" si="0"/>
        <v>600</v>
      </c>
      <c r="E47" s="13" t="s">
        <v>14</v>
      </c>
      <c r="F47" s="13" t="s">
        <v>14</v>
      </c>
      <c r="G47" s="20">
        <f>80+24</f>
        <v>104</v>
      </c>
      <c r="H47" s="20">
        <f>200+48</f>
        <v>248</v>
      </c>
      <c r="I47" s="20">
        <f>200+48</f>
        <v>248</v>
      </c>
      <c r="J47" s="13" t="s">
        <v>14</v>
      </c>
      <c r="K47" s="13" t="s">
        <v>14</v>
      </c>
      <c r="L47" s="13" t="s">
        <v>14</v>
      </c>
      <c r="M47" s="13" t="s">
        <v>14</v>
      </c>
      <c r="N47" s="14" t="s">
        <v>115</v>
      </c>
    </row>
    <row r="48" spans="1:14" ht="76.5" customHeight="1">
      <c r="A48" s="16" t="s">
        <v>60</v>
      </c>
      <c r="B48" s="24" t="s">
        <v>97</v>
      </c>
      <c r="C48" s="13" t="s">
        <v>18</v>
      </c>
      <c r="D48" s="13">
        <f t="shared" si="0"/>
        <v>600</v>
      </c>
      <c r="E48" s="13" t="s">
        <v>14</v>
      </c>
      <c r="F48" s="13" t="s">
        <v>14</v>
      </c>
      <c r="G48" s="13" t="s">
        <v>14</v>
      </c>
      <c r="H48" s="20">
        <f>200+60</f>
        <v>260</v>
      </c>
      <c r="I48" s="20">
        <f>280+60</f>
        <v>340</v>
      </c>
      <c r="J48" s="13" t="s">
        <v>14</v>
      </c>
      <c r="K48" s="13" t="s">
        <v>14</v>
      </c>
      <c r="L48" s="13" t="s">
        <v>14</v>
      </c>
      <c r="M48" s="13" t="s">
        <v>14</v>
      </c>
      <c r="N48" s="14" t="s">
        <v>116</v>
      </c>
    </row>
    <row r="49" spans="1:14" ht="80.25" customHeight="1">
      <c r="A49" s="16" t="s">
        <v>61</v>
      </c>
      <c r="B49" s="24" t="s">
        <v>97</v>
      </c>
      <c r="C49" s="13" t="s">
        <v>18</v>
      </c>
      <c r="D49" s="13">
        <f t="shared" si="0"/>
        <v>165</v>
      </c>
      <c r="E49" s="13" t="s">
        <v>14</v>
      </c>
      <c r="F49" s="13" t="s">
        <v>14</v>
      </c>
      <c r="G49" s="20">
        <v>165</v>
      </c>
      <c r="H49" s="13" t="s">
        <v>14</v>
      </c>
      <c r="I49" s="13" t="s">
        <v>14</v>
      </c>
      <c r="J49" s="13" t="s">
        <v>14</v>
      </c>
      <c r="K49" s="13" t="s">
        <v>14</v>
      </c>
      <c r="L49" s="13" t="s">
        <v>14</v>
      </c>
      <c r="M49" s="13" t="s">
        <v>14</v>
      </c>
      <c r="N49" s="14" t="s">
        <v>117</v>
      </c>
    </row>
    <row r="50" spans="1:14" ht="78.75">
      <c r="A50" s="16" t="s">
        <v>62</v>
      </c>
      <c r="B50" s="24" t="s">
        <v>97</v>
      </c>
      <c r="C50" s="13" t="s">
        <v>18</v>
      </c>
      <c r="D50" s="13">
        <f t="shared" si="0"/>
        <v>6235</v>
      </c>
      <c r="E50" s="13" t="s">
        <v>14</v>
      </c>
      <c r="F50" s="13" t="s">
        <v>14</v>
      </c>
      <c r="G50" s="13" t="s">
        <v>14</v>
      </c>
      <c r="H50" s="13">
        <f>2400+717.5</f>
        <v>3117.5</v>
      </c>
      <c r="I50" s="13">
        <f>2400+717.5</f>
        <v>3117.5</v>
      </c>
      <c r="J50" s="13" t="s">
        <v>14</v>
      </c>
      <c r="K50" s="13" t="s">
        <v>14</v>
      </c>
      <c r="L50" s="13" t="s">
        <v>14</v>
      </c>
      <c r="M50" s="13" t="s">
        <v>14</v>
      </c>
      <c r="N50" s="14" t="s">
        <v>118</v>
      </c>
    </row>
    <row r="51" spans="1:14" ht="94.5" customHeight="1">
      <c r="A51" s="16" t="s">
        <v>63</v>
      </c>
      <c r="B51" s="24" t="s">
        <v>97</v>
      </c>
      <c r="C51" s="13" t="s">
        <v>18</v>
      </c>
      <c r="D51" s="13">
        <f t="shared" si="0"/>
        <v>11759.4</v>
      </c>
      <c r="E51" s="13" t="s">
        <v>14</v>
      </c>
      <c r="F51" s="13">
        <f>1578+58.2</f>
        <v>1636.2</v>
      </c>
      <c r="G51" s="20">
        <f>700+2000</f>
        <v>2700</v>
      </c>
      <c r="H51" s="13">
        <f>685.2+2100</f>
        <v>2785.2</v>
      </c>
      <c r="I51" s="20">
        <f>600+2100</f>
        <v>2700</v>
      </c>
      <c r="J51" s="20">
        <f>496.2+1441.8</f>
        <v>1938</v>
      </c>
      <c r="K51" s="13" t="s">
        <v>14</v>
      </c>
      <c r="L51" s="13" t="s">
        <v>14</v>
      </c>
      <c r="M51" s="13" t="s">
        <v>14</v>
      </c>
      <c r="N51" s="14" t="s">
        <v>119</v>
      </c>
    </row>
    <row r="52" spans="1:14" ht="191.25" customHeight="1">
      <c r="A52" s="16" t="s">
        <v>64</v>
      </c>
      <c r="B52" s="24" t="s">
        <v>97</v>
      </c>
      <c r="C52" s="13" t="s">
        <v>18</v>
      </c>
      <c r="D52" s="13">
        <f t="shared" si="0"/>
        <v>475</v>
      </c>
      <c r="E52" s="13" t="s">
        <v>14</v>
      </c>
      <c r="F52" s="13" t="s">
        <v>14</v>
      </c>
      <c r="G52" s="13" t="s">
        <v>14</v>
      </c>
      <c r="H52" s="20">
        <v>475</v>
      </c>
      <c r="I52" s="13" t="s">
        <v>14</v>
      </c>
      <c r="J52" s="13" t="s">
        <v>14</v>
      </c>
      <c r="K52" s="13" t="s">
        <v>14</v>
      </c>
      <c r="L52" s="13" t="s">
        <v>14</v>
      </c>
      <c r="M52" s="13" t="s">
        <v>14</v>
      </c>
      <c r="N52" s="14" t="s">
        <v>120</v>
      </c>
    </row>
    <row r="53" spans="1:14" ht="159" customHeight="1">
      <c r="A53" s="16" t="s">
        <v>65</v>
      </c>
      <c r="B53" s="24" t="s">
        <v>97</v>
      </c>
      <c r="C53" s="13" t="s">
        <v>18</v>
      </c>
      <c r="D53" s="13">
        <f t="shared" si="0"/>
        <v>300</v>
      </c>
      <c r="E53" s="13" t="s">
        <v>14</v>
      </c>
      <c r="F53" s="13" t="s">
        <v>14</v>
      </c>
      <c r="G53" s="13" t="s">
        <v>14</v>
      </c>
      <c r="H53" s="20">
        <v>300</v>
      </c>
      <c r="I53" s="13" t="s">
        <v>14</v>
      </c>
      <c r="J53" s="13" t="s">
        <v>14</v>
      </c>
      <c r="K53" s="13" t="s">
        <v>14</v>
      </c>
      <c r="L53" s="13" t="s">
        <v>14</v>
      </c>
      <c r="M53" s="13" t="s">
        <v>14</v>
      </c>
      <c r="N53" s="14" t="s">
        <v>121</v>
      </c>
    </row>
    <row r="54" spans="1:14" ht="78.75">
      <c r="A54" s="16" t="s">
        <v>66</v>
      </c>
      <c r="B54" s="24" t="s">
        <v>97</v>
      </c>
      <c r="C54" s="13" t="s">
        <v>18</v>
      </c>
      <c r="D54" s="13">
        <f t="shared" si="0"/>
        <v>92</v>
      </c>
      <c r="E54" s="20">
        <v>92</v>
      </c>
      <c r="F54" s="13" t="s">
        <v>14</v>
      </c>
      <c r="G54" s="13" t="s">
        <v>14</v>
      </c>
      <c r="H54" s="13" t="s">
        <v>14</v>
      </c>
      <c r="I54" s="13" t="s">
        <v>14</v>
      </c>
      <c r="J54" s="13" t="s">
        <v>14</v>
      </c>
      <c r="K54" s="13" t="s">
        <v>14</v>
      </c>
      <c r="L54" s="13" t="s">
        <v>14</v>
      </c>
      <c r="M54" s="13" t="s">
        <v>14</v>
      </c>
      <c r="N54" s="14" t="s">
        <v>122</v>
      </c>
    </row>
    <row r="55" spans="1:14" ht="94.5" customHeight="1">
      <c r="A55" s="16" t="s">
        <v>67</v>
      </c>
      <c r="B55" s="24" t="s">
        <v>97</v>
      </c>
      <c r="C55" s="13" t="s">
        <v>18</v>
      </c>
      <c r="D55" s="13">
        <f t="shared" si="0"/>
        <v>42</v>
      </c>
      <c r="E55" s="13" t="s">
        <v>14</v>
      </c>
      <c r="F55" s="13" t="s">
        <v>14</v>
      </c>
      <c r="G55" s="13" t="s">
        <v>14</v>
      </c>
      <c r="H55" s="20">
        <v>42</v>
      </c>
      <c r="I55" s="13" t="s">
        <v>14</v>
      </c>
      <c r="J55" s="13" t="s">
        <v>14</v>
      </c>
      <c r="K55" s="13" t="s">
        <v>14</v>
      </c>
      <c r="L55" s="13" t="s">
        <v>14</v>
      </c>
      <c r="M55" s="13" t="s">
        <v>14</v>
      </c>
      <c r="N55" s="14" t="s">
        <v>123</v>
      </c>
    </row>
    <row r="56" spans="1:14" ht="22.5" customHeight="1">
      <c r="A56" s="26" t="s">
        <v>19</v>
      </c>
      <c r="B56" s="27"/>
      <c r="C56" s="26" t="s">
        <v>18</v>
      </c>
      <c r="D56" s="28">
        <f>E56+F56+G56+H56+I56+J56+K56</f>
        <v>72665.2</v>
      </c>
      <c r="E56" s="28">
        <f>E54+E29</f>
        <v>386</v>
      </c>
      <c r="F56" s="28">
        <f>SUM(F28:F55)</f>
        <v>1931.8</v>
      </c>
      <c r="G56" s="28">
        <f>SUM(G28:G55)</f>
        <v>15711.599999999999</v>
      </c>
      <c r="H56" s="28">
        <f>SUM(H28:H55)</f>
        <v>23859.2</v>
      </c>
      <c r="I56" s="28">
        <f>SUM(I28:I55)</f>
        <v>17543.6</v>
      </c>
      <c r="J56" s="28">
        <f>J51+J35+J33+J29+J30</f>
        <v>13117</v>
      </c>
      <c r="K56" s="28">
        <f>K33</f>
        <v>116</v>
      </c>
      <c r="L56" s="28" t="s">
        <v>14</v>
      </c>
      <c r="M56" s="28" t="s">
        <v>14</v>
      </c>
      <c r="N56" s="29"/>
    </row>
    <row r="57" spans="1:14" ht="61.5" customHeight="1">
      <c r="A57" s="16" t="s">
        <v>68</v>
      </c>
      <c r="B57" s="16" t="s">
        <v>69</v>
      </c>
      <c r="C57" s="13" t="s">
        <v>18</v>
      </c>
      <c r="D57" s="13">
        <f>E57+F57+G57+H57+I57+J57+K57+L57+M57</f>
        <v>36.5</v>
      </c>
      <c r="E57" s="13">
        <v>4.5</v>
      </c>
      <c r="F57" s="20">
        <v>4</v>
      </c>
      <c r="G57" s="20">
        <v>4</v>
      </c>
      <c r="H57" s="20">
        <v>4</v>
      </c>
      <c r="I57" s="20">
        <v>4</v>
      </c>
      <c r="J57" s="20">
        <v>4</v>
      </c>
      <c r="K57" s="20">
        <v>4</v>
      </c>
      <c r="L57" s="20">
        <v>4</v>
      </c>
      <c r="M57" s="20">
        <v>4</v>
      </c>
      <c r="N57" s="14" t="s">
        <v>93</v>
      </c>
    </row>
    <row r="58" spans="1:14" ht="34.5" customHeight="1">
      <c r="A58" s="30" t="s">
        <v>19</v>
      </c>
      <c r="B58" s="31"/>
      <c r="C58" s="30" t="s">
        <v>18</v>
      </c>
      <c r="D58" s="30">
        <f>E58+F58+G58+H58+I58+J58+K58+L58+M58</f>
        <v>36.5</v>
      </c>
      <c r="E58" s="30">
        <v>4.5</v>
      </c>
      <c r="F58" s="32">
        <v>4</v>
      </c>
      <c r="G58" s="32">
        <v>4</v>
      </c>
      <c r="H58" s="32">
        <v>4</v>
      </c>
      <c r="I58" s="32">
        <v>4</v>
      </c>
      <c r="J58" s="32">
        <v>4</v>
      </c>
      <c r="K58" s="32">
        <v>4</v>
      </c>
      <c r="L58" s="32">
        <v>4</v>
      </c>
      <c r="M58" s="32">
        <v>4</v>
      </c>
      <c r="N58" s="31"/>
    </row>
    <row r="59" spans="1:14" ht="55.5" customHeight="1">
      <c r="A59" s="33" t="s">
        <v>70</v>
      </c>
      <c r="B59" s="19"/>
      <c r="C59" s="17" t="s">
        <v>18</v>
      </c>
      <c r="D59" s="20">
        <f>G59</f>
        <v>25</v>
      </c>
      <c r="E59" s="24" t="s">
        <v>14</v>
      </c>
      <c r="F59" s="24" t="s">
        <v>14</v>
      </c>
      <c r="G59" s="20">
        <v>25</v>
      </c>
      <c r="H59" s="24" t="s">
        <v>14</v>
      </c>
      <c r="I59" s="24" t="s">
        <v>14</v>
      </c>
      <c r="J59" s="24" t="s">
        <v>14</v>
      </c>
      <c r="K59" s="24" t="s">
        <v>14</v>
      </c>
      <c r="L59" s="24" t="s">
        <v>14</v>
      </c>
      <c r="M59" s="24" t="s">
        <v>14</v>
      </c>
      <c r="N59" s="14" t="s">
        <v>124</v>
      </c>
    </row>
    <row r="60" spans="1:14" ht="31.5" customHeight="1">
      <c r="A60" s="30" t="s">
        <v>19</v>
      </c>
      <c r="B60" s="34"/>
      <c r="C60" s="30" t="s">
        <v>18</v>
      </c>
      <c r="D60" s="32">
        <f>G60</f>
        <v>25</v>
      </c>
      <c r="E60" s="35" t="s">
        <v>14</v>
      </c>
      <c r="F60" s="35" t="s">
        <v>14</v>
      </c>
      <c r="G60" s="32">
        <v>25</v>
      </c>
      <c r="H60" s="35" t="s">
        <v>14</v>
      </c>
      <c r="I60" s="35" t="s">
        <v>14</v>
      </c>
      <c r="J60" s="35" t="s">
        <v>14</v>
      </c>
      <c r="K60" s="35" t="s">
        <v>14</v>
      </c>
      <c r="L60" s="35" t="s">
        <v>14</v>
      </c>
      <c r="M60" s="35" t="s">
        <v>14</v>
      </c>
      <c r="N60" s="34"/>
    </row>
    <row r="62" spans="5:11" ht="12.75">
      <c r="E62" s="36">
        <f>E58+E56+E27+E10</f>
        <v>450.3</v>
      </c>
      <c r="F62" s="36">
        <f>F58+F56+F27+F13+F10</f>
        <v>2228.5</v>
      </c>
      <c r="G62" s="36">
        <f>G60+G58+G56+G27+G10</f>
        <v>15943.099999999999</v>
      </c>
      <c r="H62" s="36">
        <f>H58+H56+H27+H10</f>
        <v>23934.1</v>
      </c>
      <c r="I62" s="36">
        <f>I58+I56+I27</f>
        <v>17554.899999999998</v>
      </c>
      <c r="J62" s="36">
        <f>J58+J56+J27</f>
        <v>13128.4</v>
      </c>
      <c r="K62" s="36">
        <f>K58+K56+K27</f>
        <v>127</v>
      </c>
    </row>
    <row r="65" spans="1:8" ht="12.75">
      <c r="A65" t="s">
        <v>126</v>
      </c>
      <c r="H65" t="s">
        <v>125</v>
      </c>
    </row>
  </sheetData>
  <sheetProtection selectLockedCells="1" selectUnlockedCells="1"/>
  <mergeCells count="56">
    <mergeCell ref="N33:N34"/>
    <mergeCell ref="I33:I34"/>
    <mergeCell ref="J33:J34"/>
    <mergeCell ref="K33:K34"/>
    <mergeCell ref="L33:L34"/>
    <mergeCell ref="F33:F34"/>
    <mergeCell ref="G33:G34"/>
    <mergeCell ref="H33:H34"/>
    <mergeCell ref="M33:M34"/>
    <mergeCell ref="A33:A34"/>
    <mergeCell ref="B33:B34"/>
    <mergeCell ref="C33:C34"/>
    <mergeCell ref="E33:E34"/>
    <mergeCell ref="N15:N16"/>
    <mergeCell ref="A19:A20"/>
    <mergeCell ref="B19:B20"/>
    <mergeCell ref="H19:H20"/>
    <mergeCell ref="I19:I20"/>
    <mergeCell ref="J19:J20"/>
    <mergeCell ref="K19:K20"/>
    <mergeCell ref="L19:L20"/>
    <mergeCell ref="M19:M20"/>
    <mergeCell ref="N19:N20"/>
    <mergeCell ref="M11:M12"/>
    <mergeCell ref="N11:N12"/>
    <mergeCell ref="A15:A16"/>
    <mergeCell ref="B15:B16"/>
    <mergeCell ref="H15:H16"/>
    <mergeCell ref="I15:I16"/>
    <mergeCell ref="J15:J16"/>
    <mergeCell ref="K15:K16"/>
    <mergeCell ref="L15:L16"/>
    <mergeCell ref="M15:M16"/>
    <mergeCell ref="I11:I12"/>
    <mergeCell ref="J11:J12"/>
    <mergeCell ref="K11:K12"/>
    <mergeCell ref="L11:L12"/>
    <mergeCell ref="A11:A12"/>
    <mergeCell ref="B11:B12"/>
    <mergeCell ref="G11:G12"/>
    <mergeCell ref="H11:H12"/>
    <mergeCell ref="N5:N6"/>
    <mergeCell ref="A8:A9"/>
    <mergeCell ref="B8:B9"/>
    <mergeCell ref="I8:I9"/>
    <mergeCell ref="J8:J9"/>
    <mergeCell ref="K8:K9"/>
    <mergeCell ref="L8:L9"/>
    <mergeCell ref="M8:M9"/>
    <mergeCell ref="N8:N9"/>
    <mergeCell ref="A2:K2"/>
    <mergeCell ref="A3:K3"/>
    <mergeCell ref="A5:A6"/>
    <mergeCell ref="B5:B6"/>
    <mergeCell ref="C5:C6"/>
    <mergeCell ref="D5:M5"/>
  </mergeCells>
  <printOptions/>
  <pageMargins left="0.7875" right="0.7875" top="0.7875" bottom="0.4" header="0.5118055555555555" footer="0.5118055555555555"/>
  <pageSetup horizontalDpi="300" verticalDpi="300" orientation="landscape" paperSize="9" scale="63" r:id="rId1"/>
  <rowBreaks count="4" manualBreakCount="4">
    <brk id="17" max="255" man="1"/>
    <brk id="27" max="255" man="1"/>
    <brk id="37" max="255" man="1"/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2014-11-12T06:48:02Z</cp:lastPrinted>
  <dcterms:created xsi:type="dcterms:W3CDTF">2014-11-06T14:35:55Z</dcterms:created>
  <dcterms:modified xsi:type="dcterms:W3CDTF">2014-11-12T08:45:26Z</dcterms:modified>
  <cp:category/>
  <cp:version/>
  <cp:contentType/>
  <cp:contentStatus/>
</cp:coreProperties>
</file>