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6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'Лист1'!$6:$8</definedName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<sst xmlns="http://schemas.openxmlformats.org/spreadsheetml/2006/main" count="85" uniqueCount="68">
  <si>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</si>
  <si>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</si>
  <si>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</si>
  <si>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</si>
  <si>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</si>
  <si>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</si>
  <si>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</si>
  <si>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</si>
  <si>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</si>
  <si>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</si>
  <si>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</si>
  <si>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</si>
  <si>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</si>
  <si>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</si>
  <si>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</si>
  <si>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</si>
  <si>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</si>
  <si>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</si>
  <si>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</si>
  <si>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</si>
  <si>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</si>
  <si>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</si>
  <si>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</si>
  <si>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</si>
  <si>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</si>
  <si>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</si>
  <si>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</si>
  <si>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</si>
  <si>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</si>
  <si>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</si>
  <si>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</si>
  <si>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</si>
  <si>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</si>
  <si>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</si>
  <si>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</si>
  <si>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</si>
  <si>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</si>
  <si>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</si>
  <si>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</si>
  <si>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</si>
  <si>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</si>
  <si>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</si>
  <si>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</si>
  <si>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</si>
  <si>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</si>
  <si>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</si>
  <si>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</si>
  <si>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</si>
  <si>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</si>
  <si>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</si>
  <si>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</si>
  <si>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</si>
  <si>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Програма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</si>
  <si>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2014 рік</t>
  </si>
  <si>
    <t>Органи мiсцевого самоврядування</t>
  </si>
  <si>
    <t>010116</t>
  </si>
  <si>
    <t>Iншi видатки на соціальний захист населення</t>
  </si>
  <si>
    <t>Міська цільова програма надання допомоги соціальнонезахищеним вестрвам населення м.Старокостянтинова на ремонт житла на 2012-2014 роки</t>
  </si>
  <si>
    <t>Міська програма організації  призначення та надання населенню міста субсидій за спрощеною системою</t>
  </si>
  <si>
    <t>090412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</si>
  <si>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</si>
  <si>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Програма взаємодії військових частин, розташованих на території м.Старокостянтинів та Старокостянтинівської міської ради на 2014 рік</t>
  </si>
  <si>
    <t>170103</t>
  </si>
  <si>
    <t>Інші заходи у сфері автомобільного транспорту</t>
  </si>
  <si>
    <t xml:space="preserve">Програма оздоровлення та відпочинку дітей м.Старокостянтинова на 2014 – 2018 роки </t>
  </si>
  <si>
    <t>Цільова програма захисту населення і території м. Старокостянтинів від надзвичайних ситуацій техногенного та природного характеру на 2014-2018 роки</t>
  </si>
  <si>
    <t xml:space="preserve">Міська програма забезпечення проїзду дітей шкільного віку, проживаючих в районі ІІ Вокзалу до навчальних закладів міста Старокостянтинів та назад додому на 2012-2016 роки і Програма забезпечення проїзду учнів загальноосвітньої школи І-ІІІ ступенів № 5 Старокостянтинівської міської ради Хмельницької області, які навчаються у приміщенні загальноосвітньої школи І-ІІІ ступенів № 7 Старокостянтинівської міської ради Хмельницької області, на 2013-2015 роки </t>
  </si>
  <si>
    <t>до  рішення 44  сесії міської ради від 28.11.2014р. №4  "Про внесення змін до бюджету міста на 2014 рік"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</si>
</sst>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5" xfId="0" applyFont="1" applyBorder="1" applyAlignment="1">
      <alignment vertical="top" wrapText="1"/>
    </xf>
    <xf numFmtId="0" fontId="5" fillId="0" borderId="14" xfId="0" applyFont="1" applyFill="1" applyBorder="1" applyAlignment="1" quotePrefix="1">
      <alignment horizontal="center" vertical="top"/>
    </xf>
    <xf numFmtId="0" fontId="3" fillId="0" borderId="16" xfId="0" applyFont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2" fontId="4" fillId="0" borderId="14" xfId="0" applyNumberFormat="1" applyFont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3_&#1083;&#1080;&#1089;&#1090;&#1086;&#1087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J15">
            <v>55100</v>
          </cell>
        </row>
        <row r="18">
          <cell r="M18">
            <v>5000</v>
          </cell>
        </row>
        <row r="20">
          <cell r="M20">
            <v>7004</v>
          </cell>
        </row>
        <row r="25">
          <cell r="M25">
            <v>193746</v>
          </cell>
        </row>
        <row r="28">
          <cell r="M28">
            <v>1701800</v>
          </cell>
        </row>
        <row r="29">
          <cell r="M29">
            <v>2364000</v>
          </cell>
        </row>
        <row r="30">
          <cell r="M30">
            <v>1003700.3200000001</v>
          </cell>
        </row>
        <row r="32">
          <cell r="M32">
            <v>785712</v>
          </cell>
        </row>
        <row r="36">
          <cell r="M36">
            <v>70000</v>
          </cell>
        </row>
        <row r="37">
          <cell r="M37">
            <v>136000</v>
          </cell>
        </row>
        <row r="40">
          <cell r="C40">
            <v>160000</v>
          </cell>
        </row>
        <row r="45">
          <cell r="F45">
            <v>3140261.1100000003</v>
          </cell>
        </row>
        <row r="49">
          <cell r="F49">
            <v>1655078</v>
          </cell>
        </row>
        <row r="52">
          <cell r="F52">
            <v>38899.94</v>
          </cell>
        </row>
        <row r="53">
          <cell r="M53">
            <v>237000</v>
          </cell>
        </row>
        <row r="56">
          <cell r="M56">
            <v>67500</v>
          </cell>
        </row>
        <row r="57">
          <cell r="M57">
            <v>3222.8899999999994</v>
          </cell>
        </row>
        <row r="61">
          <cell r="M61">
            <v>191491.8</v>
          </cell>
        </row>
        <row r="62">
          <cell r="M62">
            <v>1264957</v>
          </cell>
        </row>
        <row r="73">
          <cell r="C73">
            <v>143600</v>
          </cell>
        </row>
        <row r="103">
          <cell r="F103">
            <v>0</v>
          </cell>
        </row>
        <row r="107">
          <cell r="M107">
            <v>15000</v>
          </cell>
        </row>
        <row r="116">
          <cell r="C116">
            <v>68454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4" sqref="K24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8" max="8" width="9.875" style="0" bestFit="1" customWidth="1"/>
    <col min="9" max="9" width="12.125" style="0" bestFit="1" customWidth="1"/>
    <col min="10" max="10" width="11.375" style="0" customWidth="1"/>
    <col min="11" max="11" width="12.25390625" style="0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40" t="s">
        <v>67</v>
      </c>
      <c r="G2" s="40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1" t="s">
        <v>53</v>
      </c>
      <c r="B4" s="42"/>
      <c r="C4" s="42"/>
      <c r="D4" s="42"/>
      <c r="E4" s="42"/>
      <c r="F4" s="42"/>
      <c r="G4" s="42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9" t="s">
        <v>2</v>
      </c>
      <c r="D6" s="50"/>
      <c r="E6" s="49" t="s">
        <v>3</v>
      </c>
      <c r="F6" s="50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33</v>
      </c>
      <c r="B9" s="46" t="s">
        <v>8</v>
      </c>
      <c r="C9" s="47"/>
      <c r="D9" s="47"/>
      <c r="E9" s="47"/>
      <c r="F9" s="48"/>
      <c r="G9" s="12"/>
      <c r="H9" s="1"/>
    </row>
    <row r="10" spans="1:10" ht="58.5" customHeight="1">
      <c r="A10" s="25" t="s">
        <v>55</v>
      </c>
      <c r="B10" s="28" t="s">
        <v>54</v>
      </c>
      <c r="C10" s="14"/>
      <c r="D10" s="10"/>
      <c r="E10" s="14" t="s">
        <v>58</v>
      </c>
      <c r="F10" s="10">
        <f>155100-100000</f>
        <v>55100</v>
      </c>
      <c r="G10" s="38">
        <f>D10+F10</f>
        <v>55100</v>
      </c>
      <c r="H10" s="1"/>
      <c r="I10" s="29">
        <f>'[1]Лист1'!$J$15</f>
        <v>55100</v>
      </c>
      <c r="J10" s="29">
        <f aca="true" t="shared" si="0" ref="J10:J28">I10-G10</f>
        <v>0</v>
      </c>
    </row>
    <row r="11" spans="1:10" ht="47.25" customHeight="1">
      <c r="A11" s="25" t="s">
        <v>20</v>
      </c>
      <c r="B11" s="26" t="s">
        <v>21</v>
      </c>
      <c r="C11" s="14" t="s">
        <v>22</v>
      </c>
      <c r="D11" s="13">
        <f>14994-4790+15700-8900-10000</f>
        <v>7004</v>
      </c>
      <c r="E11" s="14"/>
      <c r="F11" s="13"/>
      <c r="G11" s="38">
        <f>D11+F11</f>
        <v>7004</v>
      </c>
      <c r="H11" s="1"/>
      <c r="I11" s="29">
        <f>'[1]Лист1'!$M$20</f>
        <v>7004</v>
      </c>
      <c r="J11" s="29">
        <f t="shared" si="0"/>
        <v>0</v>
      </c>
    </row>
    <row r="12" spans="1:10" ht="46.5" customHeight="1">
      <c r="A12" s="25" t="s">
        <v>43</v>
      </c>
      <c r="B12" s="28" t="s">
        <v>44</v>
      </c>
      <c r="C12" s="14" t="s">
        <v>52</v>
      </c>
      <c r="D12" s="13">
        <f>5000</f>
        <v>5000</v>
      </c>
      <c r="E12" s="14"/>
      <c r="F12" s="13"/>
      <c r="G12" s="38">
        <f>D12+F12</f>
        <v>5000</v>
      </c>
      <c r="H12" s="1"/>
      <c r="I12" s="29">
        <f>'[1]Лист1'!$M$18</f>
        <v>5000</v>
      </c>
      <c r="J12" s="29">
        <f t="shared" si="0"/>
        <v>0</v>
      </c>
    </row>
    <row r="13" spans="1:10" ht="58.5" customHeight="1">
      <c r="A13" s="25" t="s">
        <v>49</v>
      </c>
      <c r="B13" s="28" t="s">
        <v>50</v>
      </c>
      <c r="C13" s="14"/>
      <c r="D13" s="13"/>
      <c r="E13" s="14" t="s">
        <v>47</v>
      </c>
      <c r="F13" s="13">
        <f>800000+34000+200000+97000+30000+61224-150000-200000-615400-33078-30000</f>
        <v>193746</v>
      </c>
      <c r="G13" s="38">
        <f>D13+F13</f>
        <v>193746</v>
      </c>
      <c r="H13" s="1"/>
      <c r="I13" s="29">
        <f>'[1]Лист1'!$M$25</f>
        <v>193746</v>
      </c>
      <c r="J13" s="29">
        <f t="shared" si="0"/>
        <v>0</v>
      </c>
    </row>
    <row r="14" spans="1:10" ht="51" customHeight="1">
      <c r="A14" s="16">
        <v>100203</v>
      </c>
      <c r="B14" s="14" t="s">
        <v>10</v>
      </c>
      <c r="C14" s="14" t="s">
        <v>35</v>
      </c>
      <c r="D14" s="13">
        <f>700000+52000</f>
        <v>752000</v>
      </c>
      <c r="E14" s="14"/>
      <c r="F14" s="16">
        <f>200000+90400-38699.68</f>
        <v>251700.32</v>
      </c>
      <c r="G14" s="38">
        <f aca="true" t="shared" si="1" ref="G14:G30">D14+F14</f>
        <v>1003700.3200000001</v>
      </c>
      <c r="H14" s="1"/>
      <c r="I14" s="29">
        <f>'[1]Лист1'!$M$30</f>
        <v>1003700.3200000001</v>
      </c>
      <c r="J14" s="29">
        <f t="shared" si="0"/>
        <v>0</v>
      </c>
    </row>
    <row r="15" spans="1:10" ht="60.75" customHeight="1">
      <c r="A15" s="16">
        <v>100203</v>
      </c>
      <c r="B15" s="14" t="s">
        <v>10</v>
      </c>
      <c r="C15" s="14" t="s">
        <v>36</v>
      </c>
      <c r="D15" s="13">
        <f>1500000+492400</f>
        <v>1992400</v>
      </c>
      <c r="E15" s="14"/>
      <c r="F15" s="16">
        <f>371600</f>
        <v>371600</v>
      </c>
      <c r="G15" s="38">
        <f t="shared" si="1"/>
        <v>2364000</v>
      </c>
      <c r="H15" s="1"/>
      <c r="I15" s="29">
        <f>'[1]Лист1'!$M$29</f>
        <v>2364000</v>
      </c>
      <c r="J15" s="29">
        <f t="shared" si="0"/>
        <v>0</v>
      </c>
    </row>
    <row r="16" spans="1:10" ht="48" customHeight="1">
      <c r="A16" s="16">
        <v>100203</v>
      </c>
      <c r="B16" s="14" t="s">
        <v>10</v>
      </c>
      <c r="C16" s="14" t="s">
        <v>37</v>
      </c>
      <c r="D16" s="13">
        <f>1500000+15000-15000-72000+273800</f>
        <v>1701800</v>
      </c>
      <c r="E16" s="14"/>
      <c r="F16" s="16"/>
      <c r="G16" s="38">
        <f>D16+F16</f>
        <v>1701800</v>
      </c>
      <c r="H16" s="1"/>
      <c r="I16" s="29">
        <f>'[1]Лист1'!$M$28</f>
        <v>1701800</v>
      </c>
      <c r="J16" s="29">
        <f t="shared" si="0"/>
        <v>0</v>
      </c>
    </row>
    <row r="17" spans="1:10" ht="42.75">
      <c r="A17" s="16">
        <v>110502</v>
      </c>
      <c r="B17" s="14" t="s">
        <v>25</v>
      </c>
      <c r="C17" s="14" t="s">
        <v>24</v>
      </c>
      <c r="D17" s="13">
        <f>50000-25000-288+11000</f>
        <v>35712</v>
      </c>
      <c r="E17" s="14" t="s">
        <v>24</v>
      </c>
      <c r="F17" s="16">
        <f>100000-100000</f>
        <v>0</v>
      </c>
      <c r="G17" s="38">
        <f t="shared" si="1"/>
        <v>35712</v>
      </c>
      <c r="H17" s="1"/>
      <c r="I17" s="29">
        <f>'[1]Лист1'!$M$32</f>
        <v>785712</v>
      </c>
      <c r="J17" s="29">
        <f t="shared" si="0"/>
        <v>750000</v>
      </c>
    </row>
    <row r="18" spans="1:10" ht="45.75" customHeight="1">
      <c r="A18" s="16">
        <v>120100</v>
      </c>
      <c r="B18" s="14" t="s">
        <v>11</v>
      </c>
      <c r="C18" s="14" t="s">
        <v>38</v>
      </c>
      <c r="D18" s="13">
        <f>70000</f>
        <v>70000</v>
      </c>
      <c r="E18" s="14"/>
      <c r="F18" s="16"/>
      <c r="G18" s="38">
        <f t="shared" si="1"/>
        <v>70000</v>
      </c>
      <c r="H18" s="1"/>
      <c r="I18" s="29">
        <f>'[1]Лист1'!M36</f>
        <v>70000</v>
      </c>
      <c r="J18" s="29">
        <f t="shared" si="0"/>
        <v>0</v>
      </c>
    </row>
    <row r="19" spans="1:10" ht="33" customHeight="1">
      <c r="A19" s="16">
        <v>120201</v>
      </c>
      <c r="B19" s="14" t="s">
        <v>12</v>
      </c>
      <c r="C19" s="14" t="s">
        <v>39</v>
      </c>
      <c r="D19" s="13">
        <f>130000</f>
        <v>130000</v>
      </c>
      <c r="E19" s="14" t="s">
        <v>39</v>
      </c>
      <c r="F19" s="16">
        <f>6000</f>
        <v>6000</v>
      </c>
      <c r="G19" s="38">
        <f t="shared" si="1"/>
        <v>136000</v>
      </c>
      <c r="H19" s="1"/>
      <c r="I19" s="29">
        <f>'[1]Лист1'!M37</f>
        <v>136000</v>
      </c>
      <c r="J19" s="29">
        <f t="shared" si="0"/>
        <v>0</v>
      </c>
    </row>
    <row r="20" spans="1:10" ht="44.25" customHeight="1">
      <c r="A20" s="16">
        <v>130102</v>
      </c>
      <c r="B20" s="14" t="s">
        <v>26</v>
      </c>
      <c r="C20" s="14" t="s">
        <v>42</v>
      </c>
      <c r="D20" s="13">
        <f>100000-40000+60000+40000</f>
        <v>160000</v>
      </c>
      <c r="E20" s="14"/>
      <c r="F20" s="16"/>
      <c r="G20" s="38">
        <f t="shared" si="1"/>
        <v>160000</v>
      </c>
      <c r="H20" s="1"/>
      <c r="I20" s="29">
        <f>'[1]Лист1'!$C$40</f>
        <v>160000</v>
      </c>
      <c r="J20" s="29">
        <f t="shared" si="0"/>
        <v>0</v>
      </c>
    </row>
    <row r="21" spans="1:11" ht="64.5" customHeight="1">
      <c r="A21" s="16">
        <v>170703</v>
      </c>
      <c r="B21" s="14" t="s">
        <v>13</v>
      </c>
      <c r="C21" s="14"/>
      <c r="D21" s="57"/>
      <c r="E21" s="14" t="s">
        <v>36</v>
      </c>
      <c r="F21" s="16">
        <f>942700+16565.79+95000+226000+84979+615400+1159616.32</f>
        <v>3140261.1100000003</v>
      </c>
      <c r="G21" s="38">
        <f t="shared" si="1"/>
        <v>3140261.1100000003</v>
      </c>
      <c r="H21" s="1"/>
      <c r="I21" s="29">
        <f>'[1]Лист1'!$F$45</f>
        <v>3140261.1100000003</v>
      </c>
      <c r="J21" s="29">
        <f t="shared" si="0"/>
        <v>0</v>
      </c>
      <c r="K21" s="29"/>
    </row>
    <row r="22" spans="1:11" ht="84.75" customHeight="1">
      <c r="A22" s="16">
        <v>180409</v>
      </c>
      <c r="B22" s="23" t="s">
        <v>46</v>
      </c>
      <c r="C22" s="14"/>
      <c r="D22" s="13"/>
      <c r="E22" s="14" t="s">
        <v>47</v>
      </c>
      <c r="F22" s="16">
        <f>50000+200000+33078</f>
        <v>283078</v>
      </c>
      <c r="G22" s="38">
        <f t="shared" si="1"/>
        <v>283078</v>
      </c>
      <c r="H22" s="1"/>
      <c r="I22" s="29">
        <f>50000+200000+33078</f>
        <v>283078</v>
      </c>
      <c r="J22" s="29">
        <f t="shared" si="0"/>
        <v>0</v>
      </c>
      <c r="K22" s="29"/>
    </row>
    <row r="23" spans="1:11" ht="99" customHeight="1">
      <c r="A23" s="16">
        <v>180409</v>
      </c>
      <c r="B23" s="23" t="s">
        <v>46</v>
      </c>
      <c r="C23" s="14"/>
      <c r="D23" s="13"/>
      <c r="E23" s="14" t="s">
        <v>37</v>
      </c>
      <c r="F23" s="16">
        <f>420000+130000</f>
        <v>550000</v>
      </c>
      <c r="G23" s="38">
        <f>D23+F23</f>
        <v>550000</v>
      </c>
      <c r="H23" s="1"/>
      <c r="I23" s="29">
        <f>420000+130000</f>
        <v>550000</v>
      </c>
      <c r="J23" s="29">
        <f t="shared" si="0"/>
        <v>0</v>
      </c>
      <c r="K23" s="29"/>
    </row>
    <row r="24" spans="1:12" ht="87" customHeight="1">
      <c r="A24" s="16">
        <v>180409</v>
      </c>
      <c r="B24" s="23" t="s">
        <v>46</v>
      </c>
      <c r="C24" s="14"/>
      <c r="D24" s="13"/>
      <c r="E24" s="14" t="s">
        <v>58</v>
      </c>
      <c r="F24" s="16">
        <f>25000*4</f>
        <v>100000</v>
      </c>
      <c r="G24" s="38">
        <f>D24+F24</f>
        <v>100000</v>
      </c>
      <c r="H24" s="1"/>
      <c r="I24" s="29">
        <f>25000*4</f>
        <v>100000</v>
      </c>
      <c r="J24" s="29">
        <f t="shared" si="0"/>
        <v>0</v>
      </c>
      <c r="K24" s="29">
        <f>'[1]Лист1'!$F$49</f>
        <v>1655078</v>
      </c>
      <c r="L24">
        <f>F24+F23+F22</f>
        <v>933078</v>
      </c>
    </row>
    <row r="25" spans="1:10" ht="45" customHeight="1">
      <c r="A25" s="16">
        <v>210110</v>
      </c>
      <c r="B25" s="14" t="s">
        <v>15</v>
      </c>
      <c r="C25" s="14" t="s">
        <v>40</v>
      </c>
      <c r="D25" s="13">
        <f>200000</f>
        <v>200000</v>
      </c>
      <c r="E25" s="14" t="s">
        <v>40</v>
      </c>
      <c r="F25" s="24">
        <f>30280+6720</f>
        <v>37000</v>
      </c>
      <c r="G25" s="39">
        <f>D25+F25</f>
        <v>237000</v>
      </c>
      <c r="H25" s="1"/>
      <c r="I25" s="29">
        <f>'[1]Лист1'!$M$53</f>
        <v>237000</v>
      </c>
      <c r="J25" s="29">
        <f t="shared" si="0"/>
        <v>0</v>
      </c>
    </row>
    <row r="26" spans="1:10" ht="75" customHeight="1">
      <c r="A26" s="16">
        <v>210106</v>
      </c>
      <c r="B26" s="26" t="s">
        <v>48</v>
      </c>
      <c r="C26" s="14"/>
      <c r="D26" s="13"/>
      <c r="E26" s="30" t="s">
        <v>65</v>
      </c>
      <c r="F26" s="24">
        <f>54000-15100.06</f>
        <v>38899.94</v>
      </c>
      <c r="G26" s="39">
        <f>D26+F26</f>
        <v>38899.94</v>
      </c>
      <c r="H26" s="1"/>
      <c r="I26" s="29">
        <f>'[1]Лист1'!$F$52</f>
        <v>38899.94</v>
      </c>
      <c r="J26" s="29">
        <f t="shared" si="0"/>
        <v>0</v>
      </c>
    </row>
    <row r="27" spans="1:10" ht="63" customHeight="1">
      <c r="A27" s="16">
        <v>240601</v>
      </c>
      <c r="B27" s="14" t="s">
        <v>14</v>
      </c>
      <c r="C27" s="14"/>
      <c r="D27" s="13"/>
      <c r="E27" s="14" t="s">
        <v>45</v>
      </c>
      <c r="F27" s="16">
        <f>37600+29900</f>
        <v>67500</v>
      </c>
      <c r="G27" s="38">
        <f t="shared" si="1"/>
        <v>67500</v>
      </c>
      <c r="H27" s="1"/>
      <c r="I27" s="29">
        <f>'[1]Лист1'!$M$56</f>
        <v>67500</v>
      </c>
      <c r="J27" s="29">
        <f t="shared" si="0"/>
        <v>0</v>
      </c>
    </row>
    <row r="28" spans="1:10" ht="69.75" customHeight="1">
      <c r="A28" s="16">
        <v>240602</v>
      </c>
      <c r="B28" s="14" t="s">
        <v>41</v>
      </c>
      <c r="C28" s="14"/>
      <c r="D28" s="13"/>
      <c r="E28" s="14" t="s">
        <v>45</v>
      </c>
      <c r="F28" s="16">
        <f>30000+3122.89-29900</f>
        <v>3222.8899999999994</v>
      </c>
      <c r="G28" s="38">
        <f t="shared" si="1"/>
        <v>3222.8899999999994</v>
      </c>
      <c r="H28" s="1"/>
      <c r="I28" s="29">
        <f>'[1]Лист1'!$M$57</f>
        <v>3222.8899999999994</v>
      </c>
      <c r="J28" s="29">
        <f t="shared" si="0"/>
        <v>0</v>
      </c>
    </row>
    <row r="29" spans="1:10" ht="56.25" customHeight="1">
      <c r="A29" s="16">
        <v>250404</v>
      </c>
      <c r="B29" s="14" t="s">
        <v>31</v>
      </c>
      <c r="C29" s="14" t="s">
        <v>32</v>
      </c>
      <c r="D29" s="33">
        <f>310637-59145.2-100000+40000</f>
        <v>191491.8</v>
      </c>
      <c r="E29" s="14"/>
      <c r="F29" s="16"/>
      <c r="G29" s="38">
        <f t="shared" si="1"/>
        <v>191491.8</v>
      </c>
      <c r="H29" s="1"/>
      <c r="I29" s="29">
        <f>'[1]Лист1'!M61</f>
        <v>191491.8</v>
      </c>
      <c r="J29" s="29">
        <f>I29-G29</f>
        <v>0</v>
      </c>
    </row>
    <row r="30" spans="1:10" ht="73.5" customHeight="1">
      <c r="A30" s="16">
        <v>250344</v>
      </c>
      <c r="B30" s="14" t="s">
        <v>60</v>
      </c>
      <c r="C30" s="14"/>
      <c r="D30" s="33"/>
      <c r="E30" s="14" t="s">
        <v>61</v>
      </c>
      <c r="F30" s="34">
        <f>480000+784957</f>
        <v>1264957</v>
      </c>
      <c r="G30" s="15">
        <f t="shared" si="1"/>
        <v>1264957</v>
      </c>
      <c r="H30" s="1"/>
      <c r="I30" s="29">
        <f>'[1]Лист1'!M62</f>
        <v>1264957</v>
      </c>
      <c r="J30" s="29">
        <f>I30-G30</f>
        <v>0</v>
      </c>
    </row>
    <row r="31" spans="1:8" ht="15">
      <c r="A31" s="27" t="s">
        <v>34</v>
      </c>
      <c r="B31" s="51" t="s">
        <v>27</v>
      </c>
      <c r="C31" s="52"/>
      <c r="D31" s="52"/>
      <c r="E31" s="52"/>
      <c r="F31" s="52"/>
      <c r="G31" s="53"/>
      <c r="H31" s="1"/>
    </row>
    <row r="32" spans="1:10" ht="108" customHeight="1">
      <c r="A32" s="25" t="s">
        <v>28</v>
      </c>
      <c r="B32" s="26" t="s">
        <v>29</v>
      </c>
      <c r="C32" s="14" t="s">
        <v>64</v>
      </c>
      <c r="D32" s="13">
        <f>190000-10000-30000-6400</f>
        <v>143600</v>
      </c>
      <c r="E32" s="14"/>
      <c r="F32" s="13"/>
      <c r="G32" s="15">
        <f>D32+F32</f>
        <v>143600</v>
      </c>
      <c r="H32" s="1"/>
      <c r="I32" s="29">
        <f>'[1]Лист1'!$C$73</f>
        <v>143600</v>
      </c>
      <c r="J32" s="29">
        <f>I32-G32</f>
        <v>0</v>
      </c>
    </row>
    <row r="33" spans="1:8" ht="15">
      <c r="A33" s="31">
        <v>15</v>
      </c>
      <c r="B33" s="54" t="s">
        <v>51</v>
      </c>
      <c r="C33" s="55"/>
      <c r="D33" s="55"/>
      <c r="E33" s="55"/>
      <c r="F33" s="55"/>
      <c r="G33" s="56"/>
      <c r="H33" s="1"/>
    </row>
    <row r="34" spans="1:10" ht="42.75">
      <c r="A34" s="25" t="s">
        <v>20</v>
      </c>
      <c r="B34" s="26" t="s">
        <v>21</v>
      </c>
      <c r="C34" s="14" t="s">
        <v>23</v>
      </c>
      <c r="D34" s="13">
        <f>55406-10406-30000</f>
        <v>15000</v>
      </c>
      <c r="E34" s="14"/>
      <c r="F34" s="13"/>
      <c r="G34" s="15">
        <f>D34+F34</f>
        <v>15000</v>
      </c>
      <c r="H34" s="1"/>
      <c r="I34" s="29">
        <f>'[1]Лист1'!$M$107</f>
        <v>15000</v>
      </c>
      <c r="J34" s="29">
        <f>I34-G34</f>
        <v>0</v>
      </c>
    </row>
    <row r="35" spans="1:10" ht="71.25">
      <c r="A35" s="25" t="s">
        <v>59</v>
      </c>
      <c r="B35" s="28" t="s">
        <v>56</v>
      </c>
      <c r="C35" s="32"/>
      <c r="D35" s="13"/>
      <c r="E35" s="14" t="s">
        <v>57</v>
      </c>
      <c r="F35" s="13">
        <f>140000-140000</f>
        <v>0</v>
      </c>
      <c r="G35" s="15">
        <f>D35+F35</f>
        <v>0</v>
      </c>
      <c r="H35" s="1"/>
      <c r="I35" s="29">
        <f>'[1]Лист1'!$F$103</f>
        <v>0</v>
      </c>
      <c r="J35" s="29">
        <f>I35-G35</f>
        <v>0</v>
      </c>
    </row>
    <row r="36" spans="1:10" ht="198" customHeight="1">
      <c r="A36" s="35" t="s">
        <v>62</v>
      </c>
      <c r="B36" s="36" t="s">
        <v>63</v>
      </c>
      <c r="C36" s="14" t="s">
        <v>66</v>
      </c>
      <c r="D36" s="13">
        <f>48328+20126</f>
        <v>68454</v>
      </c>
      <c r="E36" s="37"/>
      <c r="F36" s="13"/>
      <c r="G36" s="15">
        <f>D36+F36</f>
        <v>68454</v>
      </c>
      <c r="H36" s="1"/>
      <c r="I36" s="29">
        <f>'[1]Лист1'!$C$116</f>
        <v>68454</v>
      </c>
      <c r="J36" s="29">
        <f>I36-G36</f>
        <v>0</v>
      </c>
    </row>
    <row r="37" spans="1:8" ht="15">
      <c r="A37" s="43" t="s">
        <v>18</v>
      </c>
      <c r="B37" s="44"/>
      <c r="C37" s="45"/>
      <c r="D37" s="18">
        <f>SUM(D10:D30)+D32+D34+D35+D36</f>
        <v>5472461.8</v>
      </c>
      <c r="E37" s="19"/>
      <c r="F37" s="18">
        <f>SUM(F10:F30)+F32+F34+F35+F36</f>
        <v>6363065.260000001</v>
      </c>
      <c r="G37" s="18">
        <f>SUM(G10:G30)+G32+G34+G35+G36</f>
        <v>11835527.06</v>
      </c>
      <c r="H37" s="1"/>
    </row>
    <row r="38" spans="1:8" ht="14.25">
      <c r="A38" s="1"/>
      <c r="B38" s="20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7"/>
      <c r="G39" s="1"/>
      <c r="H39" s="1"/>
    </row>
    <row r="40" spans="1:8" ht="15">
      <c r="A40" s="1"/>
      <c r="B40" s="21" t="s">
        <v>16</v>
      </c>
      <c r="C40" s="1"/>
      <c r="D40" s="21" t="s">
        <v>17</v>
      </c>
      <c r="E40" s="1"/>
      <c r="F40" s="1"/>
      <c r="G40" s="17"/>
      <c r="H40" s="1"/>
    </row>
    <row r="41" spans="1:8" ht="14.25">
      <c r="A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7"/>
      <c r="E42" s="1"/>
      <c r="F42" s="17"/>
      <c r="G42" s="17"/>
      <c r="H42" s="1"/>
    </row>
    <row r="43" spans="1:8" ht="14.25">
      <c r="A43" s="1"/>
      <c r="B43" s="1"/>
      <c r="C43" s="1"/>
      <c r="D43" s="17"/>
      <c r="E43" s="1"/>
      <c r="F43" s="17"/>
      <c r="G43" s="17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7"/>
      <c r="E46" s="1"/>
      <c r="F46" s="17"/>
      <c r="G46" s="1"/>
      <c r="H46" s="1"/>
    </row>
    <row r="47" spans="1:8" ht="14.25">
      <c r="A47" s="1"/>
      <c r="B47" s="1"/>
      <c r="C47" s="1"/>
      <c r="D47" s="17"/>
      <c r="E47" s="1"/>
      <c r="F47" s="17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7"/>
      <c r="E58" s="1"/>
      <c r="F58" s="17"/>
      <c r="G58" s="17"/>
      <c r="H58" s="1"/>
    </row>
    <row r="59" spans="1:8" ht="14.25">
      <c r="A59" s="1"/>
      <c r="B59" s="1"/>
      <c r="C59" s="1"/>
      <c r="D59" s="17"/>
      <c r="E59" s="1"/>
      <c r="F59" s="17"/>
      <c r="G59" s="17"/>
      <c r="H59" s="1"/>
    </row>
    <row r="60" spans="1:8" ht="14.25">
      <c r="A60" s="1"/>
      <c r="B60" s="1"/>
      <c r="C60" s="1"/>
      <c r="D60" s="1"/>
      <c r="E60" s="1"/>
      <c r="F60" s="1"/>
      <c r="G60" s="17"/>
      <c r="H60" s="1"/>
    </row>
    <row r="61" spans="1:8" ht="14.25">
      <c r="A61" s="1"/>
      <c r="B61" s="1"/>
      <c r="C61" s="1"/>
      <c r="D61" s="1"/>
      <c r="E61" s="1"/>
      <c r="F61" s="1"/>
      <c r="G61" s="17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7"/>
      <c r="E63" s="1"/>
      <c r="F63" s="17"/>
      <c r="G63" s="17"/>
      <c r="H63" s="1"/>
    </row>
    <row r="64" spans="1:8" ht="14.25">
      <c r="A64" s="1"/>
      <c r="B64" s="1"/>
      <c r="C64" s="1"/>
      <c r="D64" s="17"/>
      <c r="E64" s="1"/>
      <c r="F64" s="17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</sheetData>
  <sheetProtection/>
  <mergeCells count="8">
    <mergeCell ref="F2:G2"/>
    <mergeCell ref="A4:G4"/>
    <mergeCell ref="A37:C37"/>
    <mergeCell ref="B9:F9"/>
    <mergeCell ref="C6:D6"/>
    <mergeCell ref="E6:F6"/>
    <mergeCell ref="B31:G31"/>
    <mergeCell ref="B33:G33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2014-11-20T13:18:18Z</cp:lastPrinted>
  <dcterms:created xsi:type="dcterms:W3CDTF">2010-05-26T13:46:29Z</dcterms:created>
  <dcterms:modified xsi:type="dcterms:W3CDTF">2015-01-12T17:12:33Z</dcterms:modified>
  <cp:category/>
  <cp:version/>
  <cp:contentType/>
  <cp:contentStatus/>
</cp:coreProperties>
</file>