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<sst xmlns="http://schemas.openxmlformats.org/spreadsheetml/2006/main" count="94" uniqueCount="93">
  <si>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</si>
  <si>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</si>
  <si>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</si>
  <si>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</si>
  <si>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</si>
  <si>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</si>
  <si>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</si>
  <si>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</si>
  <si>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</si>
  <si>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</si>
  <si>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</si>
  <si>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</si>
  <si>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</si>
  <si>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</si>
  <si>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</si>
  <si>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</si>
  <si>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</si>
  <si>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</si>
  <si>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</si>
  <si>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</si>
  <si>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</si>
  <si>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</si>
  <si>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</si>
  <si>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</si>
  <si>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</si>
  <si>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</si>
  <si>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</si>
  <si>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</si>
  <si>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</si>
  <si>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</si>
  <si>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</si>
  <si>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</si>
  <si>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</si>
  <si>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</si>
  <si>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</si>
  <si>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</si>
  <si>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</si>
  <si>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</si>
  <si>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</si>
  <si>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</si>
  <si>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</si>
  <si>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</si>
  <si>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50000000</t>
  </si>
  <si>
    <t>100000</t>
  </si>
  <si>
    <t>Житлово-комунальне господарство</t>
  </si>
  <si>
    <t>Надхоження від продажу  земельних ділянок несільськогосподарського призначення</t>
  </si>
  <si>
    <t>250000</t>
  </si>
  <si>
    <t xml:space="preserve">Видатки, не віднесені до основних груп </t>
  </si>
  <si>
    <t xml:space="preserve">% викон. до  плану  </t>
  </si>
  <si>
    <t>240602</t>
  </si>
  <si>
    <t>250404</t>
  </si>
  <si>
    <t>Інші видатки</t>
  </si>
  <si>
    <t>50110000</t>
  </si>
  <si>
    <t>Цільові фонди утворені органами місцевого самоврядування</t>
  </si>
  <si>
    <t>Утилізація відходів</t>
  </si>
  <si>
    <t>180000</t>
  </si>
  <si>
    <t>Інші послуги, пов"язані з економічною діяльністю</t>
  </si>
  <si>
    <t>180409</t>
  </si>
  <si>
    <t>Внесик органів місцевого самоврядування у статутні фонди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</si>
  <si>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</si>
  <si>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</si>
  <si>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</si>
  <si>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</si>
  <si>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</si>
  <si>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</si>
  <si>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250344</t>
  </si>
  <si>
    <t xml:space="preserve">Субвенція з місцевого бюджету державному бюджету на виконання програм соціально- економічного та культурного розвитку 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</si>
  <si>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</si>
  <si>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</si>
  <si>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</si>
  <si>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</si>
  <si>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</si>
  <si>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</si>
  <si>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</si>
  <si>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</si>
  <si>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</si>
  <si>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</si>
  <si>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</si>
  <si>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</si>
  <si>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</si>
  <si>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</si>
  <si>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</si>
  <si>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150122</t>
  </si>
  <si>
    <t>Інвестиційні проекти</t>
  </si>
  <si>
    <t>250380</t>
  </si>
  <si>
    <t>Інші субвенції</t>
  </si>
  <si>
    <t>Звіт про виконання бюджету міста за  2011 рік</t>
  </si>
  <si>
    <t>Виконано за рік</t>
  </si>
  <si>
    <t>"Про затвердження звіту про виконання  бюджету міста за 2011 рік"</t>
  </si>
  <si>
    <t>240900</t>
  </si>
  <si>
    <t>Цільові фонди, утворені ВР АРК, органами місцевого саомврядування</t>
  </si>
  <si>
    <t>Секретар міської ради                                    О. Степанишин</t>
  </si>
  <si>
    <t>до рішення 20 сесії міської ради                  від 17 лютого 2012 року № 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</si>
</sst>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  <xf numFmtId="0" fontId="1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5" sqref="G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ht="14.25">
      <c r="C1" s="1" t="s">
        <v>25</v>
      </c>
    </row>
    <row r="2" spans="3:5" ht="34.5" customHeight="1">
      <c r="C2" s="68" t="s">
        <v>92</v>
      </c>
      <c r="D2" s="68"/>
      <c r="E2" s="68"/>
    </row>
    <row r="3" spans="3:5" ht="14.25">
      <c r="C3" s="68" t="s">
        <v>88</v>
      </c>
      <c r="D3" s="68"/>
      <c r="E3" s="68"/>
    </row>
    <row r="4" spans="3:5" ht="22.5" customHeight="1">
      <c r="C4" s="68"/>
      <c r="D4" s="68"/>
      <c r="E4" s="68"/>
    </row>
    <row r="5" ht="14.25">
      <c r="A5" s="1" t="s">
        <v>16</v>
      </c>
    </row>
    <row r="6" spans="1:2" ht="15">
      <c r="A6" s="2"/>
      <c r="B6" s="3" t="s">
        <v>86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87</v>
      </c>
      <c r="E9" s="8" t="s">
        <v>48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5" ht="16.5" customHeight="1">
      <c r="A11" s="36" t="s">
        <v>35</v>
      </c>
      <c r="B11" s="39" t="s">
        <v>33</v>
      </c>
      <c r="C11" s="29">
        <f>C12+C15+C18</f>
        <v>3412525</v>
      </c>
      <c r="D11" s="29">
        <f>D12+D15+D18</f>
        <v>3165173.42</v>
      </c>
      <c r="E11" s="14">
        <f aca="true" t="shared" si="0" ref="E11:E32">D11/C11*100</f>
        <v>92.7516551527095</v>
      </c>
    </row>
    <row r="12" spans="1:5" s="38" customFormat="1" ht="16.5" customHeight="1">
      <c r="A12" s="49" t="s">
        <v>36</v>
      </c>
      <c r="B12" s="55" t="s">
        <v>34</v>
      </c>
      <c r="C12" s="51">
        <f>SUM(C13:C14)</f>
        <v>919800</v>
      </c>
      <c r="D12" s="51">
        <f>SUM(D13:D14)</f>
        <v>936580.26</v>
      </c>
      <c r="E12" s="12">
        <f t="shared" si="0"/>
        <v>101.82433789954337</v>
      </c>
    </row>
    <row r="13" spans="1:5" ht="29.25" customHeight="1">
      <c r="A13" s="49">
        <v>12020000</v>
      </c>
      <c r="B13" s="46" t="s">
        <v>69</v>
      </c>
      <c r="C13" s="51">
        <v>241500</v>
      </c>
      <c r="D13" s="51">
        <v>251958.74</v>
      </c>
      <c r="E13" s="12">
        <f t="shared" si="0"/>
        <v>104.33074120082814</v>
      </c>
    </row>
    <row r="14" spans="1:5" ht="14.25">
      <c r="A14" s="9">
        <v>12030000</v>
      </c>
      <c r="B14" s="50" t="s">
        <v>70</v>
      </c>
      <c r="C14" s="51">
        <v>678300</v>
      </c>
      <c r="D14" s="51">
        <v>684621.52</v>
      </c>
      <c r="E14" s="12">
        <f t="shared" si="0"/>
        <v>100.9319652071355</v>
      </c>
    </row>
    <row r="15" spans="1:5" ht="14.25">
      <c r="A15" s="9">
        <v>18000000</v>
      </c>
      <c r="B15" s="50" t="s">
        <v>71</v>
      </c>
      <c r="C15" s="51">
        <f>C16+C17</f>
        <v>2199725</v>
      </c>
      <c r="D15" s="51">
        <f>D16+D17</f>
        <v>1934282.9000000001</v>
      </c>
      <c r="E15" s="12">
        <f t="shared" si="0"/>
        <v>87.93294161770223</v>
      </c>
    </row>
    <row r="16" spans="1:5" ht="14.25">
      <c r="A16" s="9">
        <v>18040000</v>
      </c>
      <c r="B16" s="50" t="s">
        <v>72</v>
      </c>
      <c r="C16" s="51">
        <v>45000</v>
      </c>
      <c r="D16" s="65">
        <v>46158.86</v>
      </c>
      <c r="E16" s="12">
        <f t="shared" si="0"/>
        <v>102.57524444444444</v>
      </c>
    </row>
    <row r="17" spans="1:5" ht="14.25">
      <c r="A17" s="9">
        <v>18050000</v>
      </c>
      <c r="B17" s="50" t="s">
        <v>73</v>
      </c>
      <c r="C17" s="51">
        <v>2154725</v>
      </c>
      <c r="D17" s="51">
        <v>1888124.04</v>
      </c>
      <c r="E17" s="12">
        <f t="shared" si="0"/>
        <v>87.6271468516864</v>
      </c>
    </row>
    <row r="18" spans="1:5" ht="14.25">
      <c r="A18" s="9">
        <v>19000000</v>
      </c>
      <c r="B18" s="50" t="s">
        <v>74</v>
      </c>
      <c r="C18" s="51">
        <f>C19+C20</f>
        <v>293000</v>
      </c>
      <c r="D18" s="51">
        <f>D19+D20</f>
        <v>294310.26</v>
      </c>
      <c r="E18" s="12">
        <f t="shared" si="0"/>
        <v>100.44718771331058</v>
      </c>
    </row>
    <row r="19" spans="1:5" ht="14.25">
      <c r="A19" s="9">
        <v>19010000</v>
      </c>
      <c r="B19" s="50" t="s">
        <v>75</v>
      </c>
      <c r="C19" s="51">
        <v>275500</v>
      </c>
      <c r="D19" s="51">
        <v>275371.07</v>
      </c>
      <c r="E19" s="12">
        <f t="shared" si="0"/>
        <v>99.95320145190563</v>
      </c>
    </row>
    <row r="20" spans="1:5" ht="14.25">
      <c r="A20" s="9">
        <v>19050000</v>
      </c>
      <c r="B20" s="50" t="s">
        <v>76</v>
      </c>
      <c r="C20" s="51">
        <v>17500</v>
      </c>
      <c r="D20" s="51">
        <v>18939.19</v>
      </c>
      <c r="E20" s="12">
        <f t="shared" si="0"/>
        <v>108.22394285714284</v>
      </c>
    </row>
    <row r="21" spans="1:5" ht="16.5" customHeight="1">
      <c r="A21" s="36" t="s">
        <v>38</v>
      </c>
      <c r="B21" s="39" t="s">
        <v>37</v>
      </c>
      <c r="C21" s="31">
        <f>SUM(C23:C24)</f>
        <v>2027777</v>
      </c>
      <c r="D21" s="31">
        <f>SUM(D23:D24)</f>
        <v>2424083.42</v>
      </c>
      <c r="E21" s="14">
        <f t="shared" si="0"/>
        <v>119.54388574286028</v>
      </c>
    </row>
    <row r="22" spans="1:5" ht="16.5" customHeight="1">
      <c r="A22" s="9">
        <v>24000000</v>
      </c>
      <c r="B22" s="50" t="s">
        <v>77</v>
      </c>
      <c r="C22" s="33">
        <f>C23</f>
        <v>19100</v>
      </c>
      <c r="D22" s="33">
        <f>D23</f>
        <v>19534.54</v>
      </c>
      <c r="E22" s="58">
        <f t="shared" si="0"/>
        <v>102.27507853403142</v>
      </c>
    </row>
    <row r="23" spans="1:5" ht="14.25">
      <c r="A23" s="9">
        <v>24060000</v>
      </c>
      <c r="B23" s="50" t="s">
        <v>78</v>
      </c>
      <c r="C23" s="57">
        <v>19100</v>
      </c>
      <c r="D23" s="57">
        <v>19534.54</v>
      </c>
      <c r="E23" s="58">
        <f t="shared" si="0"/>
        <v>102.27507853403142</v>
      </c>
    </row>
    <row r="24" spans="1:5" ht="15" customHeight="1">
      <c r="A24" s="49">
        <v>25000000</v>
      </c>
      <c r="B24" s="50" t="s">
        <v>19</v>
      </c>
      <c r="C24" s="51">
        <f>2008677</f>
        <v>2008677</v>
      </c>
      <c r="D24" s="51">
        <v>2404548.88</v>
      </c>
      <c r="E24" s="12">
        <f>D24/C24*100</f>
        <v>119.70809044958447</v>
      </c>
    </row>
    <row r="25" spans="1:5" ht="15" customHeight="1">
      <c r="A25" s="36" t="s">
        <v>40</v>
      </c>
      <c r="B25" s="15" t="s">
        <v>39</v>
      </c>
      <c r="C25" s="31">
        <f>SUM(C26:C27)</f>
        <v>1118439</v>
      </c>
      <c r="D25" s="31">
        <f>SUM(D26:D27)</f>
        <v>891345.7100000001</v>
      </c>
      <c r="E25" s="14">
        <f t="shared" si="0"/>
        <v>79.69551401551628</v>
      </c>
    </row>
    <row r="26" spans="1:5" ht="14.25">
      <c r="A26" s="49">
        <v>31030000</v>
      </c>
      <c r="B26" s="50" t="s">
        <v>20</v>
      </c>
      <c r="C26" s="51">
        <v>21800</v>
      </c>
      <c r="D26" s="51">
        <v>21799.91</v>
      </c>
      <c r="E26" s="12">
        <v>0</v>
      </c>
    </row>
    <row r="27" spans="1:5" ht="28.5">
      <c r="A27" s="52" t="s">
        <v>41</v>
      </c>
      <c r="B27" s="46" t="s">
        <v>45</v>
      </c>
      <c r="C27" s="53">
        <v>1096639</v>
      </c>
      <c r="D27" s="53">
        <v>869545.8</v>
      </c>
      <c r="E27" s="54">
        <f t="shared" si="0"/>
        <v>79.29189095044039</v>
      </c>
    </row>
    <row r="28" spans="1:5" ht="15">
      <c r="A28" s="37" t="s">
        <v>42</v>
      </c>
      <c r="B28" s="26" t="s">
        <v>7</v>
      </c>
      <c r="C28" s="30">
        <f>+C29</f>
        <v>37178.91</v>
      </c>
      <c r="D28" s="30">
        <f>+D29</f>
        <v>37178.91</v>
      </c>
      <c r="E28" s="21">
        <f t="shared" si="0"/>
        <v>100</v>
      </c>
    </row>
    <row r="29" spans="1:5" ht="14.25">
      <c r="A29" s="42" t="s">
        <v>52</v>
      </c>
      <c r="B29" s="47" t="s">
        <v>53</v>
      </c>
      <c r="C29" s="33">
        <v>37178.91</v>
      </c>
      <c r="D29" s="33">
        <v>37178.91</v>
      </c>
      <c r="E29" s="13">
        <f t="shared" si="0"/>
        <v>100</v>
      </c>
    </row>
    <row r="30" spans="1:5" ht="45">
      <c r="A30" s="25" t="s">
        <v>79</v>
      </c>
      <c r="B30" s="40" t="s">
        <v>81</v>
      </c>
      <c r="C30" s="33">
        <v>1800000</v>
      </c>
      <c r="D30" s="33">
        <v>1799961.16</v>
      </c>
      <c r="E30" s="13">
        <f t="shared" si="0"/>
        <v>99.99784222222222</v>
      </c>
    </row>
    <row r="31" spans="1:5" s="2" customFormat="1" ht="15">
      <c r="A31" s="25"/>
      <c r="B31" s="40" t="s">
        <v>80</v>
      </c>
      <c r="C31" s="31">
        <f>C28+C25+C21+C11</f>
        <v>6595919.91</v>
      </c>
      <c r="D31" s="31">
        <f>D28+D25+D21+D11</f>
        <v>6517781.46</v>
      </c>
      <c r="E31" s="14">
        <f t="shared" si="0"/>
        <v>98.81535174674369</v>
      </c>
    </row>
    <row r="32" spans="1:8" ht="15">
      <c r="A32" s="15" t="s">
        <v>23</v>
      </c>
      <c r="B32" s="16"/>
      <c r="C32" s="29">
        <f>C31+C30</f>
        <v>8395919.91</v>
      </c>
      <c r="D32" s="29">
        <f>D31+D30</f>
        <v>8317742.62</v>
      </c>
      <c r="E32" s="14">
        <f t="shared" si="0"/>
        <v>99.06886570098308</v>
      </c>
      <c r="H32" s="64"/>
    </row>
    <row r="33" spans="1:5" ht="15">
      <c r="A33" s="17"/>
      <c r="B33" s="28" t="s">
        <v>27</v>
      </c>
      <c r="C33" s="32"/>
      <c r="D33" s="32"/>
      <c r="E33" s="18"/>
    </row>
    <row r="34" spans="1:5" ht="15">
      <c r="A34" s="43" t="s">
        <v>31</v>
      </c>
      <c r="B34" s="44" t="s">
        <v>32</v>
      </c>
      <c r="C34" s="31">
        <f>206625</f>
        <v>206625</v>
      </c>
      <c r="D34" s="45">
        <f>100719.5</f>
        <v>100719.5</v>
      </c>
      <c r="E34" s="21">
        <f aca="true" t="shared" si="1" ref="E34:E57">D34/C34*100</f>
        <v>48.745069570477916</v>
      </c>
    </row>
    <row r="35" spans="1:5" ht="15">
      <c r="A35" s="25" t="s">
        <v>2</v>
      </c>
      <c r="B35" s="26" t="s">
        <v>0</v>
      </c>
      <c r="C35" s="31">
        <f>2214658.6</f>
        <v>2214658.6</v>
      </c>
      <c r="D35" s="31">
        <f>2134460.38</f>
        <v>2134460.38</v>
      </c>
      <c r="E35" s="21">
        <f t="shared" si="1"/>
        <v>96.37875472093079</v>
      </c>
    </row>
    <row r="36" spans="1:5" ht="15">
      <c r="A36" s="25" t="s">
        <v>29</v>
      </c>
      <c r="B36" s="26" t="s">
        <v>30</v>
      </c>
      <c r="C36" s="31">
        <f>397202</f>
        <v>397202</v>
      </c>
      <c r="D36" s="31">
        <f>391734.75</f>
        <v>391734.75</v>
      </c>
      <c r="E36" s="21">
        <f t="shared" si="1"/>
        <v>98.6235592972845</v>
      </c>
    </row>
    <row r="37" spans="1:5" ht="15">
      <c r="A37" s="25" t="s">
        <v>43</v>
      </c>
      <c r="B37" s="26" t="s">
        <v>44</v>
      </c>
      <c r="C37" s="31">
        <f>C38</f>
        <v>291426</v>
      </c>
      <c r="D37" s="31">
        <f>D38</f>
        <v>291426</v>
      </c>
      <c r="E37" s="21">
        <f t="shared" si="1"/>
        <v>100</v>
      </c>
    </row>
    <row r="38" spans="1:5" ht="14.25">
      <c r="A38" s="42" t="s">
        <v>67</v>
      </c>
      <c r="B38" s="46" t="s">
        <v>68</v>
      </c>
      <c r="C38" s="33">
        <f>291426</f>
        <v>291426</v>
      </c>
      <c r="D38" s="33">
        <f>291426</f>
        <v>291426</v>
      </c>
      <c r="E38" s="13">
        <f t="shared" si="1"/>
        <v>100</v>
      </c>
    </row>
    <row r="39" spans="1:5" ht="15">
      <c r="A39" s="25" t="s">
        <v>5</v>
      </c>
      <c r="B39" s="26" t="s">
        <v>8</v>
      </c>
      <c r="C39" s="31">
        <f>350837</f>
        <v>350837</v>
      </c>
      <c r="D39" s="31">
        <f>393333.53</f>
        <v>393333.53</v>
      </c>
      <c r="E39" s="21">
        <f t="shared" si="1"/>
        <v>112.11289858253264</v>
      </c>
    </row>
    <row r="40" spans="1:5" ht="15">
      <c r="A40" s="25" t="s">
        <v>59</v>
      </c>
      <c r="B40" s="26" t="s">
        <v>60</v>
      </c>
      <c r="C40" s="31">
        <f>55000</f>
        <v>55000</v>
      </c>
      <c r="D40" s="31">
        <f>9038.2</f>
        <v>9038.2</v>
      </c>
      <c r="E40" s="21">
        <f t="shared" si="1"/>
        <v>16.43309090909091</v>
      </c>
    </row>
    <row r="41" spans="1:5" ht="15">
      <c r="A41" s="25" t="s">
        <v>6</v>
      </c>
      <c r="B41" s="26" t="s">
        <v>21</v>
      </c>
      <c r="C41" s="31">
        <f>9613067.4</f>
        <v>9613067.4</v>
      </c>
      <c r="D41" s="31">
        <f>9002950.15</f>
        <v>9002950.15</v>
      </c>
      <c r="E41" s="21">
        <f t="shared" si="1"/>
        <v>93.65325109444255</v>
      </c>
    </row>
    <row r="42" spans="1:6" ht="14.25">
      <c r="A42" s="42">
        <v>150101</v>
      </c>
      <c r="B42" s="46" t="s">
        <v>1</v>
      </c>
      <c r="C42" s="33">
        <f>5836309</f>
        <v>5836309</v>
      </c>
      <c r="D42" s="33">
        <f>5417430.32</f>
        <v>5417430.32</v>
      </c>
      <c r="E42" s="13">
        <f t="shared" si="1"/>
        <v>92.82288377808646</v>
      </c>
      <c r="F42" s="41"/>
    </row>
    <row r="43" spans="1:6" ht="14.25">
      <c r="A43" s="42" t="s">
        <v>82</v>
      </c>
      <c r="B43" s="46" t="s">
        <v>83</v>
      </c>
      <c r="C43" s="62">
        <f>3302618.4</f>
        <v>3302618.4</v>
      </c>
      <c r="D43" s="62">
        <f>3302618.4</f>
        <v>3302618.4</v>
      </c>
      <c r="E43" s="13">
        <f t="shared" si="1"/>
        <v>100</v>
      </c>
      <c r="F43" s="41"/>
    </row>
    <row r="44" spans="1:6" ht="14.25">
      <c r="A44" s="42" t="s">
        <v>61</v>
      </c>
      <c r="B44" s="46" t="s">
        <v>62</v>
      </c>
      <c r="C44" s="62">
        <f>474140</f>
        <v>474140</v>
      </c>
      <c r="D44" s="62">
        <f>282901.43</f>
        <v>282901.43</v>
      </c>
      <c r="E44" s="13">
        <f t="shared" si="1"/>
        <v>59.66622305648121</v>
      </c>
      <c r="F44" s="41"/>
    </row>
    <row r="45" spans="1:5" ht="15">
      <c r="A45" s="25" t="s">
        <v>9</v>
      </c>
      <c r="B45" s="26" t="s">
        <v>11</v>
      </c>
      <c r="C45" s="34">
        <f>C46</f>
        <v>2798442.34</v>
      </c>
      <c r="D45" s="34">
        <f>D46</f>
        <v>2769163.32</v>
      </c>
      <c r="E45" s="21">
        <f t="shared" si="1"/>
        <v>98.95373867163545</v>
      </c>
    </row>
    <row r="46" spans="1:5" s="41" customFormat="1" ht="36" customHeight="1">
      <c r="A46" s="42" t="s">
        <v>10</v>
      </c>
      <c r="B46" s="46" t="s">
        <v>15</v>
      </c>
      <c r="C46" s="33">
        <f>2798442.34</f>
        <v>2798442.34</v>
      </c>
      <c r="D46" s="33">
        <f>2769163.32</f>
        <v>2769163.32</v>
      </c>
      <c r="E46" s="13">
        <f t="shared" si="1"/>
        <v>98.95373867163545</v>
      </c>
    </row>
    <row r="47" spans="1:5" s="41" customFormat="1" ht="15" customHeight="1" hidden="1">
      <c r="A47" s="25" t="s">
        <v>55</v>
      </c>
      <c r="B47" s="26" t="s">
        <v>56</v>
      </c>
      <c r="C47" s="31">
        <f>C48</f>
        <v>0</v>
      </c>
      <c r="D47" s="31">
        <f>D48</f>
        <v>0</v>
      </c>
      <c r="E47" s="21" t="e">
        <f t="shared" si="1"/>
        <v>#DIV/0!</v>
      </c>
    </row>
    <row r="48" spans="1:5" s="41" customFormat="1" ht="15" customHeight="1" hidden="1">
      <c r="A48" s="42" t="s">
        <v>57</v>
      </c>
      <c r="B48" s="46" t="s">
        <v>58</v>
      </c>
      <c r="C48" s="33">
        <v>0</v>
      </c>
      <c r="D48" s="33">
        <v>0</v>
      </c>
      <c r="E48" s="13" t="e">
        <f t="shared" si="1"/>
        <v>#DIV/0!</v>
      </c>
    </row>
    <row r="49" spans="1:5" s="41" customFormat="1" ht="15" customHeight="1">
      <c r="A49" s="25" t="s">
        <v>63</v>
      </c>
      <c r="B49" s="26" t="s">
        <v>64</v>
      </c>
      <c r="C49" s="31">
        <f>31680</f>
        <v>31680</v>
      </c>
      <c r="D49" s="31">
        <f>30268</f>
        <v>30268</v>
      </c>
      <c r="E49" s="21">
        <f t="shared" si="1"/>
        <v>95.54292929292929</v>
      </c>
    </row>
    <row r="50" spans="1:5" ht="15">
      <c r="A50" s="25" t="s">
        <v>4</v>
      </c>
      <c r="B50" s="26" t="s">
        <v>7</v>
      </c>
      <c r="C50" s="31">
        <f>SUM(C51:C53)</f>
        <v>349278.91000000003</v>
      </c>
      <c r="D50" s="31">
        <f>SUM(D51:D53)</f>
        <v>157565.7</v>
      </c>
      <c r="E50" s="21">
        <f t="shared" si="1"/>
        <v>45.111713157831375</v>
      </c>
    </row>
    <row r="51" spans="1:5" ht="14.25">
      <c r="A51" s="19" t="s">
        <v>14</v>
      </c>
      <c r="B51" s="20" t="s">
        <v>3</v>
      </c>
      <c r="C51" s="33">
        <f>51500</f>
        <v>51500</v>
      </c>
      <c r="D51" s="33">
        <f>43775</f>
        <v>43775</v>
      </c>
      <c r="E51" s="13">
        <f t="shared" si="1"/>
        <v>85</v>
      </c>
    </row>
    <row r="52" spans="1:5" ht="14.25">
      <c r="A52" s="19" t="s">
        <v>49</v>
      </c>
      <c r="B52" s="20" t="s">
        <v>54</v>
      </c>
      <c r="C52" s="59">
        <f>260600</f>
        <v>260600</v>
      </c>
      <c r="D52" s="59">
        <f>78450</f>
        <v>78450</v>
      </c>
      <c r="E52" s="13">
        <f t="shared" si="1"/>
        <v>30.10360706062932</v>
      </c>
    </row>
    <row r="53" spans="1:5" ht="28.5">
      <c r="A53" s="19" t="s">
        <v>89</v>
      </c>
      <c r="B53" s="20" t="s">
        <v>90</v>
      </c>
      <c r="C53" s="59">
        <f>37178.91</f>
        <v>37178.91</v>
      </c>
      <c r="D53" s="59">
        <f>35340.7</f>
        <v>35340.7</v>
      </c>
      <c r="E53" s="13">
        <f t="shared" si="1"/>
        <v>95.05577221064307</v>
      </c>
    </row>
    <row r="54" spans="1:5" ht="15">
      <c r="A54" s="25" t="s">
        <v>46</v>
      </c>
      <c r="B54" s="26" t="s">
        <v>47</v>
      </c>
      <c r="C54" s="31">
        <f>SUM(C55:C57)</f>
        <v>103698</v>
      </c>
      <c r="D54" s="31">
        <f>SUM(D55:D57)</f>
        <v>103697.78</v>
      </c>
      <c r="E54" s="21">
        <f t="shared" si="1"/>
        <v>99.99978784547436</v>
      </c>
    </row>
    <row r="55" spans="1:5" ht="42.75">
      <c r="A55" s="63" t="s">
        <v>65</v>
      </c>
      <c r="B55" s="46" t="s">
        <v>66</v>
      </c>
      <c r="C55" s="59">
        <f>50000</f>
        <v>50000</v>
      </c>
      <c r="D55" s="59">
        <f>49999.78</f>
        <v>49999.78</v>
      </c>
      <c r="E55" s="60">
        <f t="shared" si="1"/>
        <v>99.99956</v>
      </c>
    </row>
    <row r="56" spans="1:5" ht="14.25">
      <c r="A56" s="63" t="s">
        <v>84</v>
      </c>
      <c r="B56" s="46" t="s">
        <v>85</v>
      </c>
      <c r="C56" s="59">
        <f>48126</f>
        <v>48126</v>
      </c>
      <c r="D56" s="59">
        <f>48126</f>
        <v>48126</v>
      </c>
      <c r="E56" s="60">
        <f t="shared" si="1"/>
        <v>100</v>
      </c>
    </row>
    <row r="57" spans="1:5" ht="14.25">
      <c r="A57" s="61" t="s">
        <v>50</v>
      </c>
      <c r="B57" s="48" t="s">
        <v>51</v>
      </c>
      <c r="C57" s="59">
        <f>5572</f>
        <v>5572</v>
      </c>
      <c r="D57" s="59">
        <f>5572</f>
        <v>5572</v>
      </c>
      <c r="E57" s="60">
        <f t="shared" si="1"/>
        <v>100</v>
      </c>
    </row>
    <row r="58" spans="1:5" ht="15">
      <c r="A58" s="66" t="s">
        <v>13</v>
      </c>
      <c r="B58" s="67"/>
      <c r="C58" s="35">
        <f>C54+C50+C49+C47+C45+C41+C40+C39+C37+C36+C35+C34</f>
        <v>16411915.25</v>
      </c>
      <c r="D58" s="35">
        <f>D54+D50+D49+D47+D45+D41+D40+D39+D37+D36+D35+D34</f>
        <v>15384357.309999999</v>
      </c>
      <c r="E58" s="21">
        <f>D58/C58*100</f>
        <v>93.73895170461594</v>
      </c>
    </row>
    <row r="59" spans="1:5" ht="15">
      <c r="A59" s="9"/>
      <c r="B59" s="15" t="s">
        <v>24</v>
      </c>
      <c r="C59" s="29"/>
      <c r="D59" s="29">
        <f>D32-D58</f>
        <v>-7066614.689999999</v>
      </c>
      <c r="E59" s="12"/>
    </row>
    <row r="60" spans="1:5" ht="14.25">
      <c r="A60" s="22"/>
      <c r="C60" s="56"/>
      <c r="D60" s="23"/>
      <c r="E60" s="24"/>
    </row>
    <row r="61" spans="2:5" ht="14.25">
      <c r="B61" s="1" t="s">
        <v>91</v>
      </c>
      <c r="C61" s="56"/>
      <c r="D61" s="56"/>
      <c r="E61" s="24"/>
    </row>
    <row r="62" spans="1:5" ht="14.25">
      <c r="A62" s="22"/>
      <c r="B62" s="18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1:5" ht="14.25">
      <c r="A211" s="22"/>
      <c r="C211" s="22"/>
      <c r="D211" s="23"/>
      <c r="E211" s="24"/>
    </row>
    <row r="212" spans="1:5" ht="14.25">
      <c r="A212" s="22"/>
      <c r="C212" s="22"/>
      <c r="D212" s="23"/>
      <c r="E212" s="24"/>
    </row>
    <row r="213" spans="3:5" ht="14.25">
      <c r="C213" s="22"/>
      <c r="D213" s="23"/>
      <c r="E213" s="24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3"/>
      <c r="E291" s="23"/>
    </row>
    <row r="292" spans="3:5" ht="14.25">
      <c r="C292" s="22"/>
      <c r="D292" s="23"/>
      <c r="E292" s="23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  <row r="344" spans="3:5" ht="14.25">
      <c r="C344" s="22"/>
      <c r="D344" s="22"/>
      <c r="E344" s="22"/>
    </row>
    <row r="345" spans="3:5" ht="14.25">
      <c r="C345" s="22"/>
      <c r="D345" s="22"/>
      <c r="E345" s="22"/>
    </row>
  </sheetData>
  <sheetProtection/>
  <mergeCells count="3">
    <mergeCell ref="A58:B58"/>
    <mergeCell ref="C2:E2"/>
    <mergeCell ref="C3:E4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FuckYouBill</cp:lastModifiedBy>
  <cp:lastPrinted>2012-02-07T07:50:12Z</cp:lastPrinted>
  <dcterms:created xsi:type="dcterms:W3CDTF">2001-12-14T14:44:01Z</dcterms:created>
  <dcterms:modified xsi:type="dcterms:W3CDTF">2012-02-28T08:57:09Z</dcterms:modified>
  <cp:category/>
  <cp:version/>
  <cp:contentType/>
  <cp:contentStatus/>
</cp:coreProperties>
</file>