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'додаток1'!$A$1:$F$108</definedName>
  </definedNames>
  <calcPr fullCalcOnLoad="1"/>
</workbook>
</file>

<file path=xl/sharedStrings.xml><?xml version="1.0" encoding="utf-8"?>
<sst xmlns="http://schemas.openxmlformats.org/spreadsheetml/2006/main" count="110" uniqueCount="107">
  <si>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</si>
  <si>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</si>
  <si>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</si>
  <si>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</si>
  <si>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</si>
  <si>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</si>
  <si>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</si>
  <si>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</si>
  <si>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</si>
  <si>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</si>
  <si>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</si>
  <si>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</si>
  <si>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</si>
  <si>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</si>
  <si>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</si>
  <si>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</si>
  <si>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</si>
  <si>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</si>
  <si>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</si>
  <si>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</si>
  <si>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</si>
  <si>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</si>
  <si>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</si>
  <si>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</si>
  <si>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</si>
  <si>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</si>
  <si>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</si>
  <si>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</si>
  <si>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</si>
  <si>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</si>
  <si>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</si>
  <si>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</si>
  <si>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</si>
  <si>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</si>
  <si>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</si>
  <si>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</si>
  <si>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</si>
  <si>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</si>
  <si>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</si>
  <si>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</si>
  <si>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</si>
  <si>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</si>
  <si>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</si>
  <si>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</si>
  <si>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</si>
  <si>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</si>
  <si>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</si>
  <si>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</si>
  <si>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</si>
  <si>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</si>
  <si>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</si>
  <si>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</si>
  <si>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</si>
  <si>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</si>
  <si>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</si>
  <si>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</si>
  <si>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</si>
  <si>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</si>
  <si>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</si>
  <si>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</si>
  <si>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</si>
  <si>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</si>
  <si>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</si>
  <si>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</si>
  <si>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</si>
  <si>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</si>
  <si>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</si>
  <si>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</si>
  <si>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</si>
  <si>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</si>
  <si>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</si>
  <si>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</si>
  <si>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</si>
  <si>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</si>
  <si>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</si>
  <si>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</si>
  <si>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</si>
  <si>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</si>
  <si>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</si>
  <si>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</si>
  <si>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</si>
  <si>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</si>
  <si>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</si>
  <si>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</si>
  <si>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</si>
  <si>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</si>
  <si>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</si>
  <si>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</si>
  <si>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</si>
  <si>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</si>
  <si>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</si>
  <si>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</si>
  <si>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</si>
  <si>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</si>
  <si>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</si>
  <si>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</si>
  <si>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</si>
  <si>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</si>
  <si>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</si>
  <si>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</si>
  <si>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 прцівників бюджетних установ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</si>
  <si>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</si>
  <si>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Цільові фонди, утворені органами місцевого самоврядування</t>
  </si>
  <si>
    <t>Інші фонди</t>
  </si>
  <si>
    <t>Збір за провадження торговельної діяльності (оптова торгівля), сплачений фізичними особами</t>
  </si>
  <si>
    <t>Надходження коштів пайової участі у розвитку інфраструктури населеного пункту</t>
  </si>
  <si>
    <t xml:space="preserve">до  рішення 26  сесії міської ради від 21.09.2012р. № 4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</si>
</sst>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5" zoomScaleNormal="85" zoomScalePageLayoutView="0" workbookViewId="0" topLeftCell="A1">
      <pane xSplit="2" ySplit="8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2" sqref="I42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4.851562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2" t="s">
        <v>106</v>
      </c>
      <c r="E2" s="32"/>
      <c r="F2" s="32"/>
    </row>
    <row r="3" spans="1:6" ht="15">
      <c r="A3" s="33"/>
      <c r="B3" s="34"/>
      <c r="C3" s="34"/>
      <c r="D3" s="34"/>
      <c r="E3" s="34"/>
      <c r="F3" s="34"/>
    </row>
    <row r="4" spans="1:6" ht="15">
      <c r="A4" s="33" t="s">
        <v>92</v>
      </c>
      <c r="B4" s="34"/>
      <c r="C4" s="34"/>
      <c r="D4" s="34"/>
      <c r="E4" s="34"/>
      <c r="F4" s="34"/>
    </row>
    <row r="5" spans="1:11" ht="15">
      <c r="A5" s="35" t="s">
        <v>1</v>
      </c>
      <c r="B5" s="35" t="s">
        <v>2</v>
      </c>
      <c r="C5" s="35" t="s">
        <v>3</v>
      </c>
      <c r="D5" s="35" t="s">
        <v>4</v>
      </c>
      <c r="E5" s="35"/>
      <c r="F5" s="35" t="s">
        <v>5</v>
      </c>
      <c r="G5" s="1"/>
      <c r="H5" s="1"/>
      <c r="I5" s="1"/>
      <c r="J5" s="1"/>
      <c r="K5" s="1"/>
    </row>
    <row r="6" spans="1:11" ht="15">
      <c r="A6" s="35"/>
      <c r="B6" s="35"/>
      <c r="C6" s="35"/>
      <c r="D6" s="35" t="s">
        <v>5</v>
      </c>
      <c r="E6" s="35" t="s">
        <v>6</v>
      </c>
      <c r="F6" s="35"/>
      <c r="G6" s="1"/>
      <c r="H6" s="1"/>
      <c r="I6" s="1"/>
      <c r="J6" s="1"/>
      <c r="K6" s="1"/>
    </row>
    <row r="7" spans="1:11" ht="15">
      <c r="A7" s="35"/>
      <c r="B7" s="35"/>
      <c r="C7" s="35"/>
      <c r="D7" s="35"/>
      <c r="E7" s="35"/>
      <c r="F7" s="35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C10+C18+C22+C28+C46</f>
        <v>38656800</v>
      </c>
      <c r="D9" s="13">
        <f>D10+D18+D22+D28+D46</f>
        <v>4146118.0300000003</v>
      </c>
      <c r="E9" s="13">
        <f>E10+E18+E22+E28</f>
        <v>3118818.0300000003</v>
      </c>
      <c r="F9" s="13">
        <f>C9+D9</f>
        <v>42802918.03</v>
      </c>
    </row>
    <row r="10" spans="1:6" ht="30">
      <c r="A10" s="6">
        <v>11000000</v>
      </c>
      <c r="B10" s="7" t="s">
        <v>8</v>
      </c>
      <c r="C10" s="13">
        <f>C11+C16</f>
        <v>33462900</v>
      </c>
      <c r="D10" s="13">
        <f>D11+D16</f>
        <v>0</v>
      </c>
      <c r="E10" s="13">
        <f>E11+E16</f>
        <v>0</v>
      </c>
      <c r="F10" s="13">
        <f aca="true" t="shared" si="0" ref="F10:F75">C10+D10</f>
        <v>33462900</v>
      </c>
    </row>
    <row r="11" spans="1:6" ht="15">
      <c r="A11" s="6">
        <v>11010000</v>
      </c>
      <c r="B11" s="7" t="s">
        <v>41</v>
      </c>
      <c r="C11" s="13">
        <f>SUM(C12:C15)</f>
        <v>33412900</v>
      </c>
      <c r="D11" s="13">
        <f>SUM(D12:D15)</f>
        <v>0</v>
      </c>
      <c r="E11" s="13">
        <f>SUM(E12:E15)</f>
        <v>0</v>
      </c>
      <c r="F11" s="13">
        <f t="shared" si="0"/>
        <v>33412900</v>
      </c>
    </row>
    <row r="12" spans="1:6" ht="60">
      <c r="A12" s="8">
        <v>11010100</v>
      </c>
      <c r="B12" s="9" t="s">
        <v>94</v>
      </c>
      <c r="C12" s="30">
        <f>24716000+123100</f>
        <v>24839100</v>
      </c>
      <c r="D12" s="14"/>
      <c r="E12" s="14"/>
      <c r="F12" s="13">
        <f t="shared" si="0"/>
        <v>24839100</v>
      </c>
    </row>
    <row r="13" spans="1:6" ht="75">
      <c r="A13" s="8">
        <v>11010200</v>
      </c>
      <c r="B13" s="9" t="s">
        <v>95</v>
      </c>
      <c r="C13" s="14">
        <f>7672900+120000</f>
        <v>7792900</v>
      </c>
      <c r="D13" s="14"/>
      <c r="E13" s="14"/>
      <c r="F13" s="13">
        <f t="shared" si="0"/>
        <v>7792900</v>
      </c>
    </row>
    <row r="14" spans="1:6" ht="60">
      <c r="A14" s="8">
        <v>11010400</v>
      </c>
      <c r="B14" s="9" t="s">
        <v>96</v>
      </c>
      <c r="C14" s="14">
        <f>2200+72700</f>
        <v>74900</v>
      </c>
      <c r="D14" s="14"/>
      <c r="E14" s="14"/>
      <c r="F14" s="13">
        <f t="shared" si="0"/>
        <v>74900</v>
      </c>
    </row>
    <row r="15" spans="1:6" ht="45">
      <c r="A15" s="8">
        <v>11010500</v>
      </c>
      <c r="B15" s="9" t="s">
        <v>97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853400</v>
      </c>
      <c r="E18" s="13">
        <f>E19</f>
        <v>0</v>
      </c>
      <c r="F18" s="13">
        <f t="shared" si="0"/>
        <v>853400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853400</v>
      </c>
      <c r="E19" s="13">
        <f>SUM(E20:E21)</f>
        <v>0</v>
      </c>
      <c r="F19" s="13">
        <f t="shared" si="0"/>
        <v>853400</v>
      </c>
    </row>
    <row r="20" spans="1:6" ht="30">
      <c r="A20" s="8">
        <v>12030100</v>
      </c>
      <c r="B20" s="9" t="s">
        <v>45</v>
      </c>
      <c r="C20" s="14"/>
      <c r="D20" s="14">
        <f>110000+210000</f>
        <v>320000</v>
      </c>
      <c r="E20" s="14"/>
      <c r="F20" s="13">
        <f t="shared" si="0"/>
        <v>320000</v>
      </c>
    </row>
    <row r="21" spans="1:6" ht="28.5" customHeight="1">
      <c r="A21" s="8">
        <v>12030200</v>
      </c>
      <c r="B21" s="9" t="s">
        <v>44</v>
      </c>
      <c r="C21" s="14"/>
      <c r="D21" s="14">
        <f>213400+320000</f>
        <v>533400</v>
      </c>
      <c r="E21" s="14"/>
      <c r="F21" s="13">
        <f t="shared" si="0"/>
        <v>533400</v>
      </c>
    </row>
    <row r="22" spans="1:6" ht="30">
      <c r="A22" s="6">
        <v>13000000</v>
      </c>
      <c r="B22" s="7" t="s">
        <v>46</v>
      </c>
      <c r="C22" s="13">
        <f>C23</f>
        <v>4848700</v>
      </c>
      <c r="D22" s="13">
        <f>D23</f>
        <v>0</v>
      </c>
      <c r="E22" s="13">
        <f>E23</f>
        <v>0</v>
      </c>
      <c r="F22" s="13">
        <f t="shared" si="0"/>
        <v>4848700</v>
      </c>
    </row>
    <row r="23" spans="1:6" ht="15">
      <c r="A23" s="6">
        <v>13050000</v>
      </c>
      <c r="B23" s="7" t="s">
        <v>11</v>
      </c>
      <c r="C23" s="13">
        <f>SUM(C24:C27)</f>
        <v>4848700</v>
      </c>
      <c r="D23" s="13">
        <f>SUM(D24:D27)</f>
        <v>0</v>
      </c>
      <c r="E23" s="13">
        <f>SUM(E24:E27)</f>
        <v>0</v>
      </c>
      <c r="F23" s="13">
        <f t="shared" si="0"/>
        <v>4848700</v>
      </c>
    </row>
    <row r="24" spans="1:6" ht="15">
      <c r="A24" s="8">
        <v>13050100</v>
      </c>
      <c r="B24" s="9" t="s">
        <v>12</v>
      </c>
      <c r="C24" s="14">
        <f>1440000+26000</f>
        <v>1466000</v>
      </c>
      <c r="D24" s="14"/>
      <c r="E24" s="14"/>
      <c r="F24" s="13">
        <f t="shared" si="0"/>
        <v>1466000</v>
      </c>
    </row>
    <row r="25" spans="1:6" ht="15">
      <c r="A25" s="8">
        <v>13050200</v>
      </c>
      <c r="B25" s="9" t="s">
        <v>13</v>
      </c>
      <c r="C25" s="14">
        <f>2025000+552700</f>
        <v>2577700</v>
      </c>
      <c r="D25" s="14"/>
      <c r="E25" s="14"/>
      <c r="F25" s="13">
        <f t="shared" si="0"/>
        <v>2577700</v>
      </c>
    </row>
    <row r="26" spans="1:6" ht="15">
      <c r="A26" s="8">
        <v>13050300</v>
      </c>
      <c r="B26" s="9" t="s">
        <v>14</v>
      </c>
      <c r="C26" s="14">
        <f>65800+12000</f>
        <v>77800</v>
      </c>
      <c r="D26" s="14"/>
      <c r="E26" s="14"/>
      <c r="F26" s="13">
        <f t="shared" si="0"/>
        <v>77800</v>
      </c>
    </row>
    <row r="27" spans="1:6" ht="15">
      <c r="A27" s="8">
        <v>13050500</v>
      </c>
      <c r="B27" s="9" t="s">
        <v>15</v>
      </c>
      <c r="C27" s="14">
        <f>587200+40000+100000</f>
        <v>727200</v>
      </c>
      <c r="D27" s="14"/>
      <c r="E27" s="14"/>
      <c r="F27" s="13">
        <f t="shared" si="0"/>
        <v>727200</v>
      </c>
    </row>
    <row r="28" spans="1:6" ht="15">
      <c r="A28" s="6">
        <v>18000000</v>
      </c>
      <c r="B28" s="7" t="s">
        <v>16</v>
      </c>
      <c r="C28" s="13">
        <f>C29+C34+C43+C31</f>
        <v>340300</v>
      </c>
      <c r="D28" s="13">
        <f>D29+D34+D43+D31</f>
        <v>3164818.0300000003</v>
      </c>
      <c r="E28" s="13">
        <f>E29+E34+E43+E31</f>
        <v>3118818.0300000003</v>
      </c>
      <c r="F28" s="13">
        <f t="shared" si="0"/>
        <v>3505118.0300000003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91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84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85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86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SUM(C35:C42)</f>
        <v>306500</v>
      </c>
      <c r="D34" s="13">
        <f>SUM(D35:D42)</f>
        <v>46000</v>
      </c>
      <c r="E34" s="13">
        <f>SUM(E35:E42)</f>
        <v>0</v>
      </c>
      <c r="F34" s="13">
        <f t="shared" si="0"/>
        <v>352500</v>
      </c>
    </row>
    <row r="35" spans="1:6" ht="45">
      <c r="A35" s="8">
        <v>18040100</v>
      </c>
      <c r="B35" s="9" t="s">
        <v>79</v>
      </c>
      <c r="C35" s="14">
        <f>102800+10000</f>
        <v>112800</v>
      </c>
      <c r="D35" s="14"/>
      <c r="E35" s="14"/>
      <c r="F35" s="13">
        <f t="shared" si="0"/>
        <v>112800</v>
      </c>
    </row>
    <row r="36" spans="1:6" ht="45">
      <c r="A36" s="8">
        <v>18040200</v>
      </c>
      <c r="B36" s="9" t="s">
        <v>49</v>
      </c>
      <c r="C36" s="14">
        <f>112000+10000</f>
        <v>122000</v>
      </c>
      <c r="D36" s="14"/>
      <c r="E36" s="14"/>
      <c r="F36" s="13">
        <f t="shared" si="0"/>
        <v>122000</v>
      </c>
    </row>
    <row r="37" spans="1:6" ht="45">
      <c r="A37" s="8">
        <v>18040500</v>
      </c>
      <c r="B37" s="9" t="s">
        <v>104</v>
      </c>
      <c r="C37" s="14">
        <v>1000</v>
      </c>
      <c r="D37" s="14"/>
      <c r="E37" s="14"/>
      <c r="F37" s="13">
        <f t="shared" si="0"/>
        <v>1000</v>
      </c>
    </row>
    <row r="38" spans="1:6" ht="45">
      <c r="A38" s="8">
        <v>18040600</v>
      </c>
      <c r="B38" s="9" t="s">
        <v>50</v>
      </c>
      <c r="C38" s="14">
        <f>53000+1000</f>
        <v>54000</v>
      </c>
      <c r="D38" s="14"/>
      <c r="E38" s="14"/>
      <c r="F38" s="13">
        <f t="shared" si="0"/>
        <v>54000</v>
      </c>
    </row>
    <row r="39" spans="1:6" ht="45">
      <c r="A39" s="8">
        <v>18040700</v>
      </c>
      <c r="B39" s="9" t="s">
        <v>51</v>
      </c>
      <c r="C39" s="14">
        <f>2600+4000</f>
        <v>6600</v>
      </c>
      <c r="D39" s="14"/>
      <c r="E39" s="14"/>
      <c r="F39" s="13">
        <f t="shared" si="0"/>
        <v>6600</v>
      </c>
    </row>
    <row r="40" spans="1:6" ht="45">
      <c r="A40" s="8">
        <v>18040800</v>
      </c>
      <c r="B40" s="9" t="s">
        <v>52</v>
      </c>
      <c r="C40" s="14">
        <f>5100+500</f>
        <v>5600</v>
      </c>
      <c r="D40" s="14"/>
      <c r="E40" s="14"/>
      <c r="F40" s="13">
        <f t="shared" si="0"/>
        <v>5600</v>
      </c>
    </row>
    <row r="41" spans="1:6" ht="30">
      <c r="A41" s="8">
        <v>18040900</v>
      </c>
      <c r="B41" s="9" t="s">
        <v>53</v>
      </c>
      <c r="C41" s="14">
        <v>4500</v>
      </c>
      <c r="D41" s="14"/>
      <c r="E41" s="14"/>
      <c r="F41" s="13">
        <f t="shared" si="0"/>
        <v>4500</v>
      </c>
    </row>
    <row r="42" spans="1:6" ht="75">
      <c r="A42" s="8">
        <v>18041500</v>
      </c>
      <c r="B42" s="9" t="s">
        <v>87</v>
      </c>
      <c r="C42" s="14"/>
      <c r="D42" s="14">
        <v>46000</v>
      </c>
      <c r="E42" s="14"/>
      <c r="F42" s="13">
        <f t="shared" si="0"/>
        <v>46000</v>
      </c>
    </row>
    <row r="43" spans="1:6" ht="15">
      <c r="A43" s="6">
        <v>18050000</v>
      </c>
      <c r="B43" s="7" t="s">
        <v>54</v>
      </c>
      <c r="C43" s="13"/>
      <c r="D43" s="13">
        <f>SUM(D44:D45)</f>
        <v>3118818.0300000003</v>
      </c>
      <c r="E43" s="13">
        <f>D43</f>
        <v>3118818.0300000003</v>
      </c>
      <c r="F43" s="13">
        <f t="shared" si="0"/>
        <v>3118818.0300000003</v>
      </c>
    </row>
    <row r="44" spans="1:6" ht="15">
      <c r="A44" s="8">
        <v>18050300</v>
      </c>
      <c r="B44" s="9" t="s">
        <v>55</v>
      </c>
      <c r="C44" s="14"/>
      <c r="D44" s="14">
        <f>E44</f>
        <v>300600</v>
      </c>
      <c r="E44" s="14">
        <f>186100+30000+44500+20000+10000+10000</f>
        <v>300600</v>
      </c>
      <c r="F44" s="13">
        <f aca="true" t="shared" si="1" ref="F44:F50">C44+D44</f>
        <v>300600</v>
      </c>
    </row>
    <row r="45" spans="1:6" ht="15">
      <c r="A45" s="8">
        <v>18050400</v>
      </c>
      <c r="B45" s="9" t="s">
        <v>56</v>
      </c>
      <c r="C45" s="14"/>
      <c r="D45" s="14">
        <f>E45</f>
        <v>2818218.0300000003</v>
      </c>
      <c r="E45" s="14">
        <f>1824600+252725+2393.03+268500+140000+190000+140000</f>
        <v>2818218.0300000003</v>
      </c>
      <c r="F45" s="13">
        <f t="shared" si="1"/>
        <v>2818218.0300000003</v>
      </c>
    </row>
    <row r="46" spans="1:6" ht="15">
      <c r="A46" s="19">
        <v>19000000</v>
      </c>
      <c r="B46" s="20" t="s">
        <v>76</v>
      </c>
      <c r="C46" s="21">
        <f>C51</f>
        <v>4900</v>
      </c>
      <c r="D46" s="21">
        <f>D47</f>
        <v>127900</v>
      </c>
      <c r="E46" s="14"/>
      <c r="F46" s="13">
        <f t="shared" si="1"/>
        <v>132800</v>
      </c>
    </row>
    <row r="47" spans="1:6" ht="15">
      <c r="A47" s="19">
        <v>19010000</v>
      </c>
      <c r="B47" s="20" t="s">
        <v>77</v>
      </c>
      <c r="C47" s="14"/>
      <c r="D47" s="14">
        <f>SUM(D48:D50)</f>
        <v>127900</v>
      </c>
      <c r="E47" s="14"/>
      <c r="F47" s="13">
        <f t="shared" si="1"/>
        <v>127900</v>
      </c>
    </row>
    <row r="48" spans="1:6" ht="45">
      <c r="A48" s="26">
        <v>19010100</v>
      </c>
      <c r="B48" s="27" t="s">
        <v>88</v>
      </c>
      <c r="C48" s="28"/>
      <c r="D48" s="28">
        <v>95500</v>
      </c>
      <c r="E48" s="28"/>
      <c r="F48" s="13">
        <f t="shared" si="1"/>
        <v>95500</v>
      </c>
    </row>
    <row r="49" spans="1:6" ht="30">
      <c r="A49" s="26">
        <v>19010200</v>
      </c>
      <c r="B49" s="27" t="s">
        <v>89</v>
      </c>
      <c r="C49" s="28"/>
      <c r="D49" s="28">
        <v>18400</v>
      </c>
      <c r="E49" s="28"/>
      <c r="F49" s="13">
        <f t="shared" si="1"/>
        <v>18400</v>
      </c>
    </row>
    <row r="50" spans="1:6" ht="60">
      <c r="A50" s="26">
        <v>19010300</v>
      </c>
      <c r="B50" s="27" t="s">
        <v>90</v>
      </c>
      <c r="C50" s="28"/>
      <c r="D50" s="28">
        <v>14000</v>
      </c>
      <c r="E50" s="28"/>
      <c r="F50" s="13">
        <f t="shared" si="1"/>
        <v>14000</v>
      </c>
    </row>
    <row r="51" spans="1:6" ht="15">
      <c r="A51" s="6">
        <v>19040000</v>
      </c>
      <c r="B51" s="7" t="s">
        <v>17</v>
      </c>
      <c r="C51" s="13">
        <f>C52</f>
        <v>4900</v>
      </c>
      <c r="D51" s="13">
        <f>D52</f>
        <v>0</v>
      </c>
      <c r="E51" s="13">
        <f>E52</f>
        <v>0</v>
      </c>
      <c r="F51" s="13">
        <f t="shared" si="0"/>
        <v>4900</v>
      </c>
    </row>
    <row r="52" spans="1:6" ht="30">
      <c r="A52" s="8">
        <v>19040100</v>
      </c>
      <c r="B52" s="9" t="s">
        <v>18</v>
      </c>
      <c r="C52" s="14">
        <v>4900</v>
      </c>
      <c r="D52" s="14"/>
      <c r="E52" s="14"/>
      <c r="F52" s="13">
        <f t="shared" si="0"/>
        <v>4900</v>
      </c>
    </row>
    <row r="53" spans="1:6" ht="15">
      <c r="A53" s="6">
        <v>20000000</v>
      </c>
      <c r="B53" s="7" t="s">
        <v>19</v>
      </c>
      <c r="C53" s="13">
        <f>C54+C59+C67+C72</f>
        <v>415548</v>
      </c>
      <c r="D53" s="13">
        <f>D54+D59+D67+D72</f>
        <v>2137258</v>
      </c>
      <c r="E53" s="13">
        <f>E54+E59+E67+E72</f>
        <v>12418</v>
      </c>
      <c r="F53" s="13">
        <f t="shared" si="0"/>
        <v>2552806</v>
      </c>
    </row>
    <row r="54" spans="1:6" ht="30">
      <c r="A54" s="6">
        <v>21000000</v>
      </c>
      <c r="B54" s="7" t="s">
        <v>20</v>
      </c>
      <c r="C54" s="13">
        <f>C55+C57</f>
        <v>26000</v>
      </c>
      <c r="D54" s="13">
        <f>D55+D57</f>
        <v>0</v>
      </c>
      <c r="E54" s="13">
        <f>E55+E57</f>
        <v>0</v>
      </c>
      <c r="F54" s="13">
        <f t="shared" si="0"/>
        <v>26000</v>
      </c>
    </row>
    <row r="55" spans="1:6" ht="105">
      <c r="A55" s="6">
        <v>21010000</v>
      </c>
      <c r="B55" s="7" t="s">
        <v>57</v>
      </c>
      <c r="C55" s="13">
        <f>C56</f>
        <v>14000</v>
      </c>
      <c r="D55" s="13">
        <f>D56</f>
        <v>0</v>
      </c>
      <c r="E55" s="13">
        <f>E56</f>
        <v>0</v>
      </c>
      <c r="F55" s="13">
        <f t="shared" si="0"/>
        <v>14000</v>
      </c>
    </row>
    <row r="56" spans="1:6" ht="45">
      <c r="A56" s="8">
        <v>21010300</v>
      </c>
      <c r="B56" s="9" t="s">
        <v>58</v>
      </c>
      <c r="C56" s="14">
        <f>4000+10000</f>
        <v>14000</v>
      </c>
      <c r="D56" s="14"/>
      <c r="E56" s="14"/>
      <c r="F56" s="13">
        <f t="shared" si="0"/>
        <v>14000</v>
      </c>
    </row>
    <row r="57" spans="1:6" ht="15">
      <c r="A57" s="6">
        <v>21080000</v>
      </c>
      <c r="B57" s="7" t="s">
        <v>21</v>
      </c>
      <c r="C57" s="13">
        <f>SUM(C58:C58)</f>
        <v>12000</v>
      </c>
      <c r="D57" s="13">
        <f>SUM(D58:D58)</f>
        <v>0</v>
      </c>
      <c r="E57" s="13">
        <f>SUM(E58:E58)</f>
        <v>0</v>
      </c>
      <c r="F57" s="13">
        <f t="shared" si="0"/>
        <v>12000</v>
      </c>
    </row>
    <row r="58" spans="1:6" ht="15">
      <c r="A58" s="8">
        <v>21081100</v>
      </c>
      <c r="B58" s="9" t="s">
        <v>22</v>
      </c>
      <c r="C58" s="14">
        <v>12000</v>
      </c>
      <c r="D58" s="14"/>
      <c r="E58" s="14"/>
      <c r="F58" s="13">
        <f t="shared" si="0"/>
        <v>12000</v>
      </c>
    </row>
    <row r="59" spans="1:6" ht="30">
      <c r="A59" s="6">
        <v>22000000</v>
      </c>
      <c r="B59" s="7" t="s">
        <v>59</v>
      </c>
      <c r="C59" s="13">
        <f>C62+C64+C60</f>
        <v>297748</v>
      </c>
      <c r="D59" s="13">
        <f>D62+D64</f>
        <v>0</v>
      </c>
      <c r="E59" s="13">
        <f>E62+E64</f>
        <v>0</v>
      </c>
      <c r="F59" s="13">
        <f t="shared" si="0"/>
        <v>297748</v>
      </c>
    </row>
    <row r="60" spans="1:6" ht="15">
      <c r="A60" s="6">
        <v>22010000</v>
      </c>
      <c r="B60" s="7" t="s">
        <v>60</v>
      </c>
      <c r="C60" s="13">
        <f>C61</f>
        <v>15000</v>
      </c>
      <c r="D60" s="13"/>
      <c r="E60" s="13"/>
      <c r="F60" s="13">
        <f t="shared" si="0"/>
        <v>15000</v>
      </c>
    </row>
    <row r="61" spans="1:6" ht="45">
      <c r="A61" s="8">
        <v>22010300</v>
      </c>
      <c r="B61" s="9" t="s">
        <v>61</v>
      </c>
      <c r="C61" s="14">
        <v>15000</v>
      </c>
      <c r="D61" s="14"/>
      <c r="E61" s="14"/>
      <c r="F61" s="13">
        <f>C61+D61</f>
        <v>15000</v>
      </c>
    </row>
    <row r="62" spans="1:6" ht="45">
      <c r="A62" s="6">
        <v>22080000</v>
      </c>
      <c r="B62" s="7" t="s">
        <v>62</v>
      </c>
      <c r="C62" s="13">
        <f>C63</f>
        <v>82748</v>
      </c>
      <c r="D62" s="13">
        <f>D63</f>
        <v>0</v>
      </c>
      <c r="E62" s="13">
        <f>E63</f>
        <v>0</v>
      </c>
      <c r="F62" s="13">
        <f t="shared" si="0"/>
        <v>82748</v>
      </c>
    </row>
    <row r="63" spans="1:6" ht="60">
      <c r="A63" s="8">
        <v>22080400</v>
      </c>
      <c r="B63" s="9" t="s">
        <v>63</v>
      </c>
      <c r="C63" s="14">
        <v>82748</v>
      </c>
      <c r="D63" s="14"/>
      <c r="E63" s="14"/>
      <c r="F63" s="13">
        <f t="shared" si="0"/>
        <v>82748</v>
      </c>
    </row>
    <row r="64" spans="1:6" ht="15">
      <c r="A64" s="6">
        <v>22090000</v>
      </c>
      <c r="B64" s="7" t="s">
        <v>23</v>
      </c>
      <c r="C64" s="13">
        <f>SUM(C65:C66)</f>
        <v>200000</v>
      </c>
      <c r="D64" s="13">
        <f>SUM(D65:D66)</f>
        <v>0</v>
      </c>
      <c r="E64" s="13">
        <f>SUM(E65:E66)</f>
        <v>0</v>
      </c>
      <c r="F64" s="13">
        <f t="shared" si="0"/>
        <v>200000</v>
      </c>
    </row>
    <row r="65" spans="1:6" ht="40.5" customHeight="1">
      <c r="A65" s="8">
        <v>22090100</v>
      </c>
      <c r="B65" s="9" t="s">
        <v>24</v>
      </c>
      <c r="C65" s="14">
        <v>188000</v>
      </c>
      <c r="D65" s="14"/>
      <c r="E65" s="14"/>
      <c r="F65" s="13">
        <f t="shared" si="0"/>
        <v>188000</v>
      </c>
    </row>
    <row r="66" spans="1:6" ht="45">
      <c r="A66" s="8">
        <v>22090400</v>
      </c>
      <c r="B66" s="9" t="s">
        <v>25</v>
      </c>
      <c r="C66" s="14">
        <v>12000</v>
      </c>
      <c r="D66" s="14"/>
      <c r="E66" s="14"/>
      <c r="F66" s="13">
        <f t="shared" si="0"/>
        <v>12000</v>
      </c>
    </row>
    <row r="67" spans="1:6" ht="15">
      <c r="A67" s="6">
        <v>24000000</v>
      </c>
      <c r="B67" s="7" t="s">
        <v>26</v>
      </c>
      <c r="C67" s="13">
        <f>C69</f>
        <v>91800</v>
      </c>
      <c r="D67" s="13">
        <f>D69+D68</f>
        <v>32418</v>
      </c>
      <c r="E67" s="13">
        <f>E68</f>
        <v>12418</v>
      </c>
      <c r="F67" s="13">
        <f t="shared" si="0"/>
        <v>124218</v>
      </c>
    </row>
    <row r="68" spans="1:6" ht="30">
      <c r="A68" s="6">
        <v>24170000</v>
      </c>
      <c r="B68" s="31" t="s">
        <v>105</v>
      </c>
      <c r="C68" s="13"/>
      <c r="D68" s="13">
        <f>E68</f>
        <v>12418</v>
      </c>
      <c r="E68" s="13">
        <f>5652+6766</f>
        <v>12418</v>
      </c>
      <c r="F68" s="13">
        <f t="shared" si="0"/>
        <v>12418</v>
      </c>
    </row>
    <row r="69" spans="1:6" ht="15">
      <c r="A69" s="6">
        <v>24060000</v>
      </c>
      <c r="B69" s="7" t="s">
        <v>21</v>
      </c>
      <c r="C69" s="13">
        <f>SUM(C70:C71)</f>
        <v>91800</v>
      </c>
      <c r="D69" s="13">
        <f>SUM(D70:D71)</f>
        <v>20000</v>
      </c>
      <c r="E69" s="13">
        <f>SUM(E70:E71)</f>
        <v>0</v>
      </c>
      <c r="F69" s="13">
        <f t="shared" si="0"/>
        <v>111800</v>
      </c>
    </row>
    <row r="70" spans="1:6" ht="15">
      <c r="A70" s="8">
        <v>24060300</v>
      </c>
      <c r="B70" s="9" t="s">
        <v>21</v>
      </c>
      <c r="C70" s="14">
        <f>51800+40000</f>
        <v>91800</v>
      </c>
      <c r="D70" s="14"/>
      <c r="E70" s="14"/>
      <c r="F70" s="13">
        <f t="shared" si="0"/>
        <v>91800</v>
      </c>
    </row>
    <row r="71" spans="1:6" ht="60">
      <c r="A71" s="8">
        <v>24062100</v>
      </c>
      <c r="B71" s="9" t="s">
        <v>64</v>
      </c>
      <c r="C71" s="14"/>
      <c r="D71" s="14">
        <v>20000</v>
      </c>
      <c r="E71" s="14"/>
      <c r="F71" s="13">
        <f t="shared" si="0"/>
        <v>20000</v>
      </c>
    </row>
    <row r="72" spans="1:6" ht="15">
      <c r="A72" s="6">
        <v>25000000</v>
      </c>
      <c r="B72" s="7" t="s">
        <v>27</v>
      </c>
      <c r="C72" s="13">
        <f>C73+C78</f>
        <v>0</v>
      </c>
      <c r="D72" s="13">
        <f>D73+D78</f>
        <v>2104840</v>
      </c>
      <c r="E72" s="13">
        <f>E73+E78</f>
        <v>0</v>
      </c>
      <c r="F72" s="13">
        <f t="shared" si="0"/>
        <v>2104840</v>
      </c>
    </row>
    <row r="73" spans="1:6" ht="44.25" customHeight="1">
      <c r="A73" s="6">
        <v>25010000</v>
      </c>
      <c r="B73" s="7" t="s">
        <v>65</v>
      </c>
      <c r="C73" s="13">
        <f>SUM(C74:C76)</f>
        <v>0</v>
      </c>
      <c r="D73" s="13">
        <f>SUM(D74:D77)</f>
        <v>1845127</v>
      </c>
      <c r="E73" s="13">
        <f>SUM(E74:E76)</f>
        <v>0</v>
      </c>
      <c r="F73" s="13">
        <f t="shared" si="0"/>
        <v>1845127</v>
      </c>
    </row>
    <row r="74" spans="1:6" ht="30">
      <c r="A74" s="8">
        <v>25010100</v>
      </c>
      <c r="B74" s="9" t="s">
        <v>66</v>
      </c>
      <c r="C74" s="14"/>
      <c r="D74" s="14">
        <f>1185800+416777+13000</f>
        <v>1615577</v>
      </c>
      <c r="E74" s="14"/>
      <c r="F74" s="13">
        <f t="shared" si="0"/>
        <v>1615577</v>
      </c>
    </row>
    <row r="75" spans="1:6" ht="30">
      <c r="A75" s="8">
        <v>25010200</v>
      </c>
      <c r="B75" s="9" t="s">
        <v>67</v>
      </c>
      <c r="C75" s="14"/>
      <c r="D75" s="14">
        <v>1000</v>
      </c>
      <c r="E75" s="14"/>
      <c r="F75" s="13">
        <f t="shared" si="0"/>
        <v>1000</v>
      </c>
    </row>
    <row r="76" spans="1:6" ht="15">
      <c r="A76" s="8">
        <v>25010300</v>
      </c>
      <c r="B76" s="9" t="s">
        <v>28</v>
      </c>
      <c r="C76" s="14"/>
      <c r="D76" s="14">
        <v>227350</v>
      </c>
      <c r="E76" s="14"/>
      <c r="F76" s="13">
        <f aca="true" t="shared" si="2" ref="F76:F105">C76+D76</f>
        <v>227350</v>
      </c>
    </row>
    <row r="77" spans="1:6" ht="45">
      <c r="A77" s="8">
        <v>25010400</v>
      </c>
      <c r="B77" s="9" t="s">
        <v>68</v>
      </c>
      <c r="C77" s="14"/>
      <c r="D77" s="14">
        <v>1200</v>
      </c>
      <c r="E77" s="14"/>
      <c r="F77" s="13">
        <f t="shared" si="2"/>
        <v>1200</v>
      </c>
    </row>
    <row r="78" spans="1:6" ht="30">
      <c r="A78" s="6">
        <v>25020000</v>
      </c>
      <c r="B78" s="7" t="s">
        <v>29</v>
      </c>
      <c r="C78" s="13">
        <f>SUM(C79:C80)</f>
        <v>0</v>
      </c>
      <c r="D78" s="13">
        <f>SUM(D79:D80)</f>
        <v>259713</v>
      </c>
      <c r="E78" s="13">
        <f>SUM(E79:E80)</f>
        <v>0</v>
      </c>
      <c r="F78" s="13">
        <f t="shared" si="2"/>
        <v>259713</v>
      </c>
    </row>
    <row r="79" spans="1:6" ht="15">
      <c r="A79" s="8">
        <v>25020100</v>
      </c>
      <c r="B79" s="9" t="s">
        <v>69</v>
      </c>
      <c r="C79" s="14"/>
      <c r="D79" s="14">
        <v>183670</v>
      </c>
      <c r="E79" s="14"/>
      <c r="F79" s="13">
        <f t="shared" si="2"/>
        <v>183670</v>
      </c>
    </row>
    <row r="80" spans="1:6" ht="60">
      <c r="A80" s="8">
        <v>25020200</v>
      </c>
      <c r="B80" s="9" t="s">
        <v>80</v>
      </c>
      <c r="C80" s="14"/>
      <c r="D80" s="14">
        <v>76043</v>
      </c>
      <c r="E80" s="14"/>
      <c r="F80" s="13">
        <f t="shared" si="2"/>
        <v>76043</v>
      </c>
    </row>
    <row r="81" spans="1:6" ht="15">
      <c r="A81" s="6">
        <v>30000000</v>
      </c>
      <c r="B81" s="7" t="s">
        <v>30</v>
      </c>
      <c r="C81" s="13">
        <f>C82</f>
        <v>2900</v>
      </c>
      <c r="D81" s="13">
        <f>D82+D85</f>
        <v>571721.05</v>
      </c>
      <c r="E81" s="13">
        <f>E82+E85</f>
        <v>571721.05</v>
      </c>
      <c r="F81" s="13">
        <f t="shared" si="2"/>
        <v>574621.05</v>
      </c>
    </row>
    <row r="82" spans="1:6" ht="30">
      <c r="A82" s="6">
        <v>31000000</v>
      </c>
      <c r="B82" s="7" t="s">
        <v>31</v>
      </c>
      <c r="C82" s="13">
        <f>C83</f>
        <v>2900</v>
      </c>
      <c r="D82" s="13">
        <f>D83</f>
        <v>0</v>
      </c>
      <c r="E82" s="13">
        <f>E83</f>
        <v>0</v>
      </c>
      <c r="F82" s="13">
        <f t="shared" si="2"/>
        <v>2900</v>
      </c>
    </row>
    <row r="83" spans="1:6" ht="90" customHeight="1">
      <c r="A83" s="6">
        <v>31010000</v>
      </c>
      <c r="B83" s="7" t="s">
        <v>70</v>
      </c>
      <c r="C83" s="13">
        <f>C84</f>
        <v>2900</v>
      </c>
      <c r="D83" s="13">
        <f>D84</f>
        <v>0</v>
      </c>
      <c r="E83" s="13">
        <f>E84</f>
        <v>0</v>
      </c>
      <c r="F83" s="13">
        <f t="shared" si="2"/>
        <v>2900</v>
      </c>
    </row>
    <row r="84" spans="1:6" ht="90">
      <c r="A84" s="8">
        <v>31010200</v>
      </c>
      <c r="B84" s="9" t="s">
        <v>71</v>
      </c>
      <c r="C84" s="14">
        <v>2900</v>
      </c>
      <c r="D84" s="14"/>
      <c r="E84" s="14"/>
      <c r="F84" s="13">
        <f t="shared" si="2"/>
        <v>2900</v>
      </c>
    </row>
    <row r="85" spans="1:6" ht="18" customHeight="1">
      <c r="A85" s="10">
        <v>33000000</v>
      </c>
      <c r="B85" s="11" t="s">
        <v>72</v>
      </c>
      <c r="C85" s="15">
        <f aca="true" t="shared" si="3" ref="C85:E86">C86</f>
        <v>0</v>
      </c>
      <c r="D85" s="15">
        <f t="shared" si="3"/>
        <v>571721.05</v>
      </c>
      <c r="E85" s="15">
        <f t="shared" si="3"/>
        <v>571721.05</v>
      </c>
      <c r="F85" s="13">
        <f t="shared" si="2"/>
        <v>571721.05</v>
      </c>
    </row>
    <row r="86" spans="1:6" ht="15">
      <c r="A86" s="10">
        <v>33010000</v>
      </c>
      <c r="B86" s="11" t="s">
        <v>78</v>
      </c>
      <c r="C86" s="15">
        <f t="shared" si="3"/>
        <v>0</v>
      </c>
      <c r="D86" s="15">
        <f t="shared" si="3"/>
        <v>571721.05</v>
      </c>
      <c r="E86" s="15">
        <f t="shared" si="3"/>
        <v>571721.05</v>
      </c>
      <c r="F86" s="13">
        <f t="shared" si="2"/>
        <v>571721.05</v>
      </c>
    </row>
    <row r="87" spans="1:6" ht="60">
      <c r="A87" s="8">
        <v>33010100</v>
      </c>
      <c r="B87" s="9" t="s">
        <v>73</v>
      </c>
      <c r="C87" s="14"/>
      <c r="D87" s="14">
        <f>E87</f>
        <v>571721.05</v>
      </c>
      <c r="E87" s="14">
        <f>188305+25570.05+140000+145000+72846</f>
        <v>571721.05</v>
      </c>
      <c r="F87" s="13">
        <f t="shared" si="2"/>
        <v>571721.05</v>
      </c>
    </row>
    <row r="88" spans="1:6" ht="21" customHeight="1">
      <c r="A88" s="6">
        <v>40000000</v>
      </c>
      <c r="B88" s="7" t="s">
        <v>32</v>
      </c>
      <c r="C88" s="13">
        <f>C89</f>
        <v>83527598</v>
      </c>
      <c r="D88" s="13">
        <f>D89</f>
        <v>2993200</v>
      </c>
      <c r="E88" s="13">
        <f>E89</f>
        <v>0</v>
      </c>
      <c r="F88" s="13">
        <f t="shared" si="2"/>
        <v>86520798</v>
      </c>
    </row>
    <row r="89" spans="1:6" ht="23.25" customHeight="1">
      <c r="A89" s="6">
        <v>41000000</v>
      </c>
      <c r="B89" s="7" t="s">
        <v>33</v>
      </c>
      <c r="C89" s="13">
        <f>C90+C96</f>
        <v>83527598</v>
      </c>
      <c r="D89" s="13">
        <f>D90+D96</f>
        <v>2993200</v>
      </c>
      <c r="E89" s="13">
        <f>E90+E96</f>
        <v>0</v>
      </c>
      <c r="F89" s="13">
        <f t="shared" si="2"/>
        <v>86520798</v>
      </c>
    </row>
    <row r="90" spans="1:6" ht="15">
      <c r="A90" s="6">
        <v>41020000</v>
      </c>
      <c r="B90" s="7" t="s">
        <v>34</v>
      </c>
      <c r="C90" s="13">
        <f>SUM(C91:C95)</f>
        <v>39498000</v>
      </c>
      <c r="D90" s="13">
        <f>D91</f>
        <v>0</v>
      </c>
      <c r="E90" s="13">
        <f>E91</f>
        <v>0</v>
      </c>
      <c r="F90" s="13">
        <f t="shared" si="2"/>
        <v>39498000</v>
      </c>
    </row>
    <row r="91" spans="1:6" ht="34.5" customHeight="1">
      <c r="A91" s="8">
        <v>41020100</v>
      </c>
      <c r="B91" s="9" t="s">
        <v>74</v>
      </c>
      <c r="C91" s="14">
        <v>36508100</v>
      </c>
      <c r="D91" s="14"/>
      <c r="E91" s="14"/>
      <c r="F91" s="13">
        <f t="shared" si="2"/>
        <v>36508100</v>
      </c>
    </row>
    <row r="92" spans="1:6" ht="39.75" customHeight="1">
      <c r="A92" s="8">
        <v>41020600</v>
      </c>
      <c r="B92" s="9" t="s">
        <v>75</v>
      </c>
      <c r="C92" s="14">
        <v>1214500</v>
      </c>
      <c r="D92" s="14"/>
      <c r="E92" s="14"/>
      <c r="F92" s="13">
        <f t="shared" si="2"/>
        <v>1214500</v>
      </c>
    </row>
    <row r="93" spans="1:6" ht="45" customHeight="1">
      <c r="A93" s="8">
        <v>41021200</v>
      </c>
      <c r="B93" s="9" t="s">
        <v>99</v>
      </c>
      <c r="C93" s="14">
        <v>285400</v>
      </c>
      <c r="D93" s="14"/>
      <c r="E93" s="14"/>
      <c r="F93" s="13">
        <f t="shared" si="2"/>
        <v>285400</v>
      </c>
    </row>
    <row r="94" spans="1:6" ht="45" customHeight="1">
      <c r="A94" s="8">
        <v>41021300</v>
      </c>
      <c r="B94" s="9" t="s">
        <v>101</v>
      </c>
      <c r="C94" s="14">
        <v>316900</v>
      </c>
      <c r="D94" s="14"/>
      <c r="E94" s="14"/>
      <c r="F94" s="13">
        <f t="shared" si="2"/>
        <v>316900</v>
      </c>
    </row>
    <row r="95" spans="1:6" ht="36.75" customHeight="1">
      <c r="A95" s="8">
        <v>41021800</v>
      </c>
      <c r="B95" s="9" t="s">
        <v>100</v>
      </c>
      <c r="C95" s="14">
        <v>1173100</v>
      </c>
      <c r="D95" s="14"/>
      <c r="E95" s="14"/>
      <c r="F95" s="13">
        <f t="shared" si="2"/>
        <v>1173100</v>
      </c>
    </row>
    <row r="96" spans="1:6" ht="15">
      <c r="A96" s="6">
        <v>41030000</v>
      </c>
      <c r="B96" s="7" t="s">
        <v>35</v>
      </c>
      <c r="C96" s="13">
        <f>SUM(C97:C103)</f>
        <v>44029598</v>
      </c>
      <c r="D96" s="13">
        <f>SUM(D97:D103)</f>
        <v>2993200</v>
      </c>
      <c r="E96" s="13">
        <f>SUM(E97:E103)</f>
        <v>0</v>
      </c>
      <c r="F96" s="13">
        <f t="shared" si="2"/>
        <v>47022798</v>
      </c>
    </row>
    <row r="97" spans="1:6" ht="75">
      <c r="A97" s="8">
        <v>41030600</v>
      </c>
      <c r="B97" s="9" t="s">
        <v>36</v>
      </c>
      <c r="C97" s="14">
        <f>26023820+471600</f>
        <v>26495420</v>
      </c>
      <c r="D97" s="14"/>
      <c r="E97" s="14"/>
      <c r="F97" s="13">
        <f t="shared" si="2"/>
        <v>26495420</v>
      </c>
    </row>
    <row r="98" spans="1:6" ht="135">
      <c r="A98" s="8">
        <v>41030800</v>
      </c>
      <c r="B98" s="9" t="s">
        <v>39</v>
      </c>
      <c r="C98" s="14">
        <v>15075700</v>
      </c>
      <c r="D98" s="14">
        <v>0</v>
      </c>
      <c r="E98" s="14"/>
      <c r="F98" s="13">
        <f t="shared" si="2"/>
        <v>15075700</v>
      </c>
    </row>
    <row r="99" spans="1:6" ht="204" customHeight="1">
      <c r="A99" s="8">
        <v>41030900</v>
      </c>
      <c r="B99" s="9" t="s">
        <v>98</v>
      </c>
      <c r="C99" s="14">
        <f>2085400+13000</f>
        <v>2098400</v>
      </c>
      <c r="D99" s="14"/>
      <c r="E99" s="14"/>
      <c r="F99" s="13">
        <f t="shared" si="2"/>
        <v>2098400</v>
      </c>
    </row>
    <row r="100" spans="1:6" ht="59.25" customHeight="1">
      <c r="A100" s="8">
        <v>41031000</v>
      </c>
      <c r="B100" s="9" t="s">
        <v>37</v>
      </c>
      <c r="C100" s="14">
        <v>12800</v>
      </c>
      <c r="D100" s="14"/>
      <c r="E100" s="14"/>
      <c r="F100" s="13">
        <f t="shared" si="2"/>
        <v>12800</v>
      </c>
    </row>
    <row r="101" spans="1:6" ht="60.75" customHeight="1">
      <c r="A101" s="8">
        <v>41034400</v>
      </c>
      <c r="B101" s="22" t="s">
        <v>81</v>
      </c>
      <c r="C101" s="14"/>
      <c r="D101" s="14">
        <f>2169000+824200</f>
        <v>2993200</v>
      </c>
      <c r="E101" s="14"/>
      <c r="F101" s="13">
        <f t="shared" si="2"/>
        <v>2993200</v>
      </c>
    </row>
    <row r="102" spans="1:6" ht="20.25" customHeight="1">
      <c r="A102" s="8">
        <v>41035000</v>
      </c>
      <c r="B102" s="22" t="s">
        <v>93</v>
      </c>
      <c r="C102" s="14">
        <f>106795</f>
        <v>106795</v>
      </c>
      <c r="D102" s="14"/>
      <c r="E102" s="14"/>
      <c r="F102" s="13">
        <f t="shared" si="2"/>
        <v>106795</v>
      </c>
    </row>
    <row r="103" spans="1:6" ht="86.25" customHeight="1">
      <c r="A103" s="8">
        <v>41035800</v>
      </c>
      <c r="B103" s="9" t="s">
        <v>40</v>
      </c>
      <c r="C103" s="14">
        <f>235900+4583</f>
        <v>240483</v>
      </c>
      <c r="D103" s="14"/>
      <c r="E103" s="14"/>
      <c r="F103" s="13">
        <f t="shared" si="2"/>
        <v>240483</v>
      </c>
    </row>
    <row r="104" spans="1:6" ht="27" customHeight="1">
      <c r="A104" s="8">
        <v>50100000</v>
      </c>
      <c r="B104" s="9" t="s">
        <v>103</v>
      </c>
      <c r="C104" s="14"/>
      <c r="D104" s="14">
        <f>D105</f>
        <v>123708</v>
      </c>
      <c r="E104" s="14"/>
      <c r="F104" s="13">
        <f t="shared" si="2"/>
        <v>123708</v>
      </c>
    </row>
    <row r="105" spans="1:6" ht="30.75" customHeight="1">
      <c r="A105" s="8">
        <v>50110000</v>
      </c>
      <c r="B105" s="9" t="s">
        <v>102</v>
      </c>
      <c r="C105" s="14"/>
      <c r="D105" s="14">
        <v>123708</v>
      </c>
      <c r="E105" s="14"/>
      <c r="F105" s="13">
        <f t="shared" si="2"/>
        <v>123708</v>
      </c>
    </row>
    <row r="106" spans="1:6" ht="23.25" customHeight="1">
      <c r="A106" s="6" t="s">
        <v>38</v>
      </c>
      <c r="B106" s="7"/>
      <c r="C106" s="13">
        <f>C9+C53+C81+C88</f>
        <v>122602846</v>
      </c>
      <c r="D106" s="13">
        <f>D9+D53+D81+D88+D104</f>
        <v>9972005.08</v>
      </c>
      <c r="E106" s="13">
        <f>E9+E53+E81+E88</f>
        <v>3702957.08</v>
      </c>
      <c r="F106" s="13">
        <f>F9+F53+F81+F88+F104</f>
        <v>132574851.08</v>
      </c>
    </row>
    <row r="107" spans="4:6" ht="29.25" customHeight="1">
      <c r="D107" s="3"/>
      <c r="F107" s="3"/>
    </row>
    <row r="108" spans="2:6" ht="15">
      <c r="B108" s="2" t="s">
        <v>82</v>
      </c>
      <c r="D108" s="2" t="s">
        <v>83</v>
      </c>
      <c r="F108" s="3"/>
    </row>
    <row r="109" spans="2:6" ht="15">
      <c r="B109" s="2"/>
      <c r="D109" s="2"/>
      <c r="F109" s="3"/>
    </row>
    <row r="110" spans="2:6" ht="15">
      <c r="B110" s="2"/>
      <c r="D110" s="2"/>
      <c r="F110" s="3"/>
    </row>
    <row r="111" spans="2:6" ht="15">
      <c r="B111" s="2"/>
      <c r="C111" s="3"/>
      <c r="D111" s="3"/>
      <c r="E111" s="3"/>
      <c r="F111" s="3"/>
    </row>
    <row r="112" spans="2:6" ht="15">
      <c r="B112" s="2"/>
      <c r="D112" s="2"/>
      <c r="F112" s="3"/>
    </row>
    <row r="113" spans="2:6" ht="15">
      <c r="B113" s="2"/>
      <c r="C113" s="3"/>
      <c r="D113" s="3"/>
      <c r="E113" s="3"/>
      <c r="F113" s="3"/>
    </row>
    <row r="114" spans="2:6" ht="15">
      <c r="B114" s="2"/>
      <c r="C114" s="3"/>
      <c r="D114" s="3"/>
      <c r="E114" s="3"/>
      <c r="F114" s="3"/>
    </row>
    <row r="115" spans="2:6" ht="15">
      <c r="B115" s="2"/>
      <c r="D115" s="2"/>
      <c r="F115" s="3"/>
    </row>
    <row r="116" spans="2:6" ht="15">
      <c r="B116" s="2"/>
      <c r="C116" s="3"/>
      <c r="D116" s="3"/>
      <c r="E116" s="3"/>
      <c r="F116" s="3"/>
    </row>
    <row r="117" spans="2:6" ht="15">
      <c r="B117" s="2"/>
      <c r="D117" s="2"/>
      <c r="F117" s="3"/>
    </row>
    <row r="118" spans="2:6" ht="15">
      <c r="B118" s="2"/>
      <c r="C118" s="3"/>
      <c r="D118" s="3"/>
      <c r="E118" s="3"/>
      <c r="F118" s="3"/>
    </row>
    <row r="119" spans="2:6" ht="15">
      <c r="B119" s="2"/>
      <c r="D119" s="2"/>
      <c r="F119" s="3"/>
    </row>
    <row r="120" spans="2:6" ht="15">
      <c r="B120" s="2"/>
      <c r="C120" s="3"/>
      <c r="D120" s="3"/>
      <c r="E120" s="3"/>
      <c r="F120" s="3"/>
    </row>
    <row r="121" spans="2:6" ht="15">
      <c r="B121" s="2"/>
      <c r="C121" s="3"/>
      <c r="D121" s="3"/>
      <c r="E121" s="3"/>
      <c r="F121" s="3"/>
    </row>
    <row r="122" spans="2:6" ht="15">
      <c r="B122" s="2"/>
      <c r="C122" s="3"/>
      <c r="D122" s="3"/>
      <c r="E122" s="3"/>
      <c r="F122" s="3"/>
    </row>
    <row r="123" spans="2:5" ht="15">
      <c r="B123" s="2"/>
      <c r="E123" s="2"/>
    </row>
    <row r="124" spans="2:6" ht="15">
      <c r="B124" s="2"/>
      <c r="C124" s="3"/>
      <c r="D124" s="3"/>
      <c r="E124" s="3"/>
      <c r="F124" s="3"/>
    </row>
    <row r="125" spans="3:6" ht="15">
      <c r="C125" s="3"/>
      <c r="D125" s="3"/>
      <c r="E125" s="3"/>
      <c r="F125" s="16"/>
    </row>
    <row r="126" spans="3:6" ht="15">
      <c r="C126" s="3"/>
      <c r="D126" s="3"/>
      <c r="E126" s="12"/>
      <c r="F126" s="16"/>
    </row>
    <row r="127" spans="2:6" ht="15">
      <c r="B127" s="2"/>
      <c r="C127" s="3"/>
      <c r="D127" s="3"/>
      <c r="E127" s="3"/>
      <c r="F127" s="3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D130" s="3"/>
      <c r="E130" s="3"/>
      <c r="F130" s="3"/>
    </row>
    <row r="131" spans="2:6" ht="15">
      <c r="B131" s="2"/>
      <c r="C131" s="3"/>
      <c r="D131" s="3"/>
      <c r="E131" s="3"/>
      <c r="F131" s="3"/>
    </row>
    <row r="132" spans="2:6" ht="15">
      <c r="B132" s="2"/>
      <c r="C132" s="3"/>
      <c r="D132" s="3"/>
      <c r="E132" s="3"/>
      <c r="F132" s="3"/>
    </row>
    <row r="133" spans="2:6" ht="15">
      <c r="B133" s="2"/>
      <c r="C133" s="3"/>
      <c r="D133" s="3"/>
      <c r="E133" s="3"/>
      <c r="F133" s="3"/>
    </row>
    <row r="134" spans="2:6" ht="15">
      <c r="B134" s="2"/>
      <c r="C134" s="3"/>
      <c r="D134" s="3"/>
      <c r="E134" s="3"/>
      <c r="F134" s="3"/>
    </row>
    <row r="135" spans="2:6" ht="15">
      <c r="B135" s="2"/>
      <c r="C135" s="3"/>
      <c r="E135" s="2"/>
      <c r="F135" s="17"/>
    </row>
    <row r="136" spans="2:6" ht="15">
      <c r="B136" s="2"/>
      <c r="C136" s="3"/>
      <c r="E136" s="2"/>
      <c r="F136" s="17"/>
    </row>
    <row r="137" spans="3:6" ht="15">
      <c r="C137" s="3"/>
      <c r="D137" s="3"/>
      <c r="E137" s="3"/>
      <c r="F137" s="16"/>
    </row>
    <row r="138" spans="3:6" ht="15">
      <c r="C138" s="3"/>
      <c r="D138" s="3"/>
      <c r="E138" s="3"/>
      <c r="F138" s="16"/>
    </row>
    <row r="139" spans="3:6" ht="15">
      <c r="C139" s="3"/>
      <c r="D139" s="3"/>
      <c r="E139" s="3"/>
      <c r="F139" s="18"/>
    </row>
    <row r="140" spans="3:6" ht="15">
      <c r="C140" s="3"/>
      <c r="D140" s="3"/>
      <c r="E140" s="3"/>
      <c r="F140" s="3"/>
    </row>
    <row r="142" spans="3:6" ht="15">
      <c r="C142" s="3"/>
      <c r="D142" s="3"/>
      <c r="E142" s="3"/>
      <c r="F142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6" right="0.16" top="0.3937007874015748" bottom="0.35433070866141736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2012-08-09T07:54:21Z</cp:lastPrinted>
  <dcterms:created xsi:type="dcterms:W3CDTF">2010-04-28T06:55:12Z</dcterms:created>
  <dcterms:modified xsi:type="dcterms:W3CDTF">2012-10-05T06:16:17Z</dcterms:modified>
  <cp:category/>
  <cp:version/>
  <cp:contentType/>
  <cp:contentStatus/>
</cp:coreProperties>
</file>