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'дод1'!$10:$10</definedName>
  </definedNames>
  <calcPr fullCalcOnLoad="1"/>
</workbook>
</file>

<file path=xl/sharedStrings.xml><?xml version="1.0" encoding="utf-8"?>
<sst xmlns="http://schemas.openxmlformats.org/spreadsheetml/2006/main" count="78" uniqueCount="78">
  <si>
    <t>Освіта</t>
  </si>
  <si>
    <t>Інші видатки</t>
  </si>
  <si>
    <t>Фізична культура і спорт</t>
  </si>
  <si>
    <t>Резервний фонд</t>
  </si>
  <si>
    <t>070000</t>
  </si>
  <si>
    <t>090000</t>
  </si>
  <si>
    <t>100000</t>
  </si>
  <si>
    <t>110000</t>
  </si>
  <si>
    <t>120000</t>
  </si>
  <si>
    <t>130000</t>
  </si>
  <si>
    <t>250000</t>
  </si>
  <si>
    <t>250404</t>
  </si>
  <si>
    <t>Культура і мистецтво</t>
  </si>
  <si>
    <t>Видатки, не віднесені до основних груп - всього, з них:</t>
  </si>
  <si>
    <t>170000</t>
  </si>
  <si>
    <t>КФК</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</si>
  <si>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</si>
  <si>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</si>
  <si>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</si>
  <si>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</si>
  <si>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</si>
  <si>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</si>
  <si>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</si>
  <si>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</si>
  <si>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</si>
  <si>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</si>
  <si>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</si>
  <si>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</si>
  <si>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</si>
  <si>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</si>
  <si>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</si>
  <si>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</si>
  <si>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</si>
  <si>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</si>
  <si>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Засоби масової інформації</t>
  </si>
  <si>
    <t>Оборотна касова готівка</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</si>
  <si>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</si>
  <si>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</si>
  <si>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</si>
  <si>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</si>
  <si>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</si>
  <si>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</si>
  <si>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</si>
  <si>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</si>
  <si>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Плата за оренду комунального майна</t>
  </si>
  <si>
    <t>ІІ.Видаткова частина</t>
  </si>
  <si>
    <t xml:space="preserve">               Грн.</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</si>
  <si>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</si>
  <si>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</si>
  <si>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</si>
  <si>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</si>
  <si>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</si>
  <si>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</si>
  <si>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</si>
  <si>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</si>
  <si>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</si>
  <si>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</si>
  <si>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</si>
  <si>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</si>
  <si>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</si>
  <si>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</si>
  <si>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Податок на доходи фізичних осіб</t>
  </si>
  <si>
    <t>Всього доходів І кошику</t>
  </si>
  <si>
    <t>Комунальний податок</t>
  </si>
  <si>
    <t>250403</t>
  </si>
  <si>
    <t>Видатки на покриття інших заборгованостей, що виникли у попередні роки</t>
  </si>
  <si>
    <t>Інші додаткові дотації</t>
  </si>
  <si>
    <t>Авансові внески з податку на прибуток підприємств та фінансових установ комунальної власності</t>
  </si>
  <si>
    <t xml:space="preserve">Соціальний захист та соціальне забезпечення </t>
  </si>
  <si>
    <t>Транспорт, дорожне господарство, зв"язок, телекомунікації</t>
  </si>
  <si>
    <t>Житлово-комунальне господарство</t>
  </si>
  <si>
    <t>до рішення  44 сесії міської ради</t>
  </si>
  <si>
    <t>бюджету міста за 9 місяців 2014 року"</t>
  </si>
  <si>
    <t>Звіт про виконання бюджету міста за 9 місяців 2014 року</t>
  </si>
  <si>
    <t xml:space="preserve">План на 9 місяців </t>
  </si>
  <si>
    <t>Виконано за 9 місяців</t>
  </si>
  <si>
    <t>фіксований податок</t>
  </si>
  <si>
    <t>від  28 листопада 2014 року № 3</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</si>
</sst>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000"/>
    <numFmt numFmtId="183" formatCode="0.00000"/>
    <numFmt numFmtId="184"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81"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80" fontId="1" fillId="0" borderId="16" xfId="0" applyNumberFormat="1" applyFont="1" applyBorder="1" applyAlignment="1">
      <alignment horizontal="center"/>
    </xf>
    <xf numFmtId="180"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80"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80" fontId="1" fillId="0" borderId="13" xfId="0" applyNumberFormat="1" applyFont="1" applyBorder="1" applyAlignment="1">
      <alignment horizontal="center" vertical="top" wrapText="1"/>
    </xf>
    <xf numFmtId="0" fontId="2" fillId="0" borderId="13" xfId="0" applyFont="1" applyBorder="1" applyAlignment="1">
      <alignment vertical="top" wrapText="1"/>
    </xf>
    <xf numFmtId="180"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81" fontId="1" fillId="0" borderId="0" xfId="0" applyNumberFormat="1" applyFont="1" applyAlignment="1">
      <alignment horizontal="center" vertical="top"/>
    </xf>
    <xf numFmtId="180"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80" fontId="1" fillId="0" borderId="0" xfId="0" applyNumberFormat="1" applyFont="1" applyAlignment="1">
      <alignment horizontal="center"/>
    </xf>
    <xf numFmtId="180"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80"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80"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80"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1"/>
  <sheetViews>
    <sheetView tabSelected="1" zoomScalePageLayoutView="0" workbookViewId="0" topLeftCell="A1">
      <pane xSplit="2" ySplit="11" topLeftCell="C46" activePane="bottomRight" state="frozen"/>
      <selection pane="topLeft" activeCell="A1" sqref="A1"/>
      <selection pane="topRight" activeCell="C1" sqref="C1"/>
      <selection pane="bottomLeft" activeCell="A11" sqref="A11"/>
      <selection pane="bottomRight" activeCell="F4" sqref="F4"/>
    </sheetView>
  </sheetViews>
  <sheetFormatPr defaultColWidth="9.00390625" defaultRowHeight="15.75"/>
  <cols>
    <col min="1" max="1" width="9.375" style="1" customWidth="1"/>
    <col min="2" max="2" width="52.375" style="1" customWidth="1"/>
    <col min="3" max="3" width="13.75390625" style="1" customWidth="1"/>
    <col min="4" max="4" width="12.50390625" style="1" customWidth="1"/>
    <col min="5" max="5" width="12.25390625" style="1" customWidth="1"/>
    <col min="6" max="6" width="8.125" style="1" customWidth="1"/>
    <col min="7" max="7" width="7.75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18</v>
      </c>
      <c r="C1" s="1" t="s">
        <v>41</v>
      </c>
    </row>
    <row r="2" ht="14.25">
      <c r="C2" s="1" t="s">
        <v>71</v>
      </c>
    </row>
    <row r="3" ht="14.25">
      <c r="C3" s="1" t="s">
        <v>77</v>
      </c>
    </row>
    <row r="4" ht="14.25">
      <c r="C4" s="1" t="s">
        <v>51</v>
      </c>
    </row>
    <row r="5" ht="14.25">
      <c r="C5" s="1" t="s">
        <v>72</v>
      </c>
    </row>
    <row r="7" spans="1:2" ht="15">
      <c r="A7" s="2"/>
      <c r="B7" s="3" t="s">
        <v>73</v>
      </c>
    </row>
    <row r="8" spans="1:2" ht="15">
      <c r="A8" s="2"/>
      <c r="B8" s="3" t="s">
        <v>39</v>
      </c>
    </row>
    <row r="9" spans="1:5" ht="15">
      <c r="A9" s="2"/>
      <c r="E9" s="1" t="s">
        <v>46</v>
      </c>
    </row>
    <row r="10" spans="1:7" ht="62.25" customHeight="1">
      <c r="A10" s="23" t="s">
        <v>15</v>
      </c>
      <c r="B10" s="4" t="s">
        <v>20</v>
      </c>
      <c r="C10" s="5" t="s">
        <v>43</v>
      </c>
      <c r="D10" s="5" t="s">
        <v>74</v>
      </c>
      <c r="E10" s="6" t="s">
        <v>75</v>
      </c>
      <c r="F10" s="5" t="s">
        <v>37</v>
      </c>
      <c r="G10" s="24" t="s">
        <v>55</v>
      </c>
    </row>
    <row r="11" spans="1:6" ht="13.5" customHeight="1">
      <c r="A11" s="7"/>
      <c r="B11" s="41" t="s">
        <v>19</v>
      </c>
      <c r="C11" s="7"/>
      <c r="D11" s="56"/>
      <c r="E11" s="9"/>
      <c r="F11" s="10"/>
    </row>
    <row r="12" spans="1:7" ht="14.25">
      <c r="A12" s="11">
        <v>11010000</v>
      </c>
      <c r="B12" s="12" t="s">
        <v>61</v>
      </c>
      <c r="C12" s="43">
        <v>36720000</v>
      </c>
      <c r="D12" s="43">
        <v>26206200</v>
      </c>
      <c r="E12" s="43">
        <v>27696358.7</v>
      </c>
      <c r="F12" s="13">
        <f>E12/C12*100</f>
        <v>75.42581345315904</v>
      </c>
      <c r="G12" s="14">
        <f>E12/D12*100</f>
        <v>105.68628301699599</v>
      </c>
    </row>
    <row r="13" spans="1:7" ht="14.25">
      <c r="A13" s="16">
        <v>22090000</v>
      </c>
      <c r="B13" s="17" t="s">
        <v>26</v>
      </c>
      <c r="C13" s="44">
        <v>94000</v>
      </c>
      <c r="D13" s="44">
        <v>72000</v>
      </c>
      <c r="E13" s="44">
        <v>73277.57</v>
      </c>
      <c r="F13" s="14">
        <f aca="true" t="shared" si="0" ref="F13:F43">E13/C13*100</f>
        <v>77.95486170212766</v>
      </c>
      <c r="G13" s="14">
        <f aca="true" t="shared" si="1" ref="G13:G58">E13/D13*100</f>
        <v>101.77440277777778</v>
      </c>
    </row>
    <row r="14" spans="1:7" ht="15">
      <c r="A14" s="19"/>
      <c r="B14" s="20" t="s">
        <v>62</v>
      </c>
      <c r="C14" s="45">
        <f>SUM(C12:C13)</f>
        <v>36814000</v>
      </c>
      <c r="D14" s="45">
        <f>SUM(D12:D13)</f>
        <v>26278200</v>
      </c>
      <c r="E14" s="45">
        <f>SUM(E12:E13)</f>
        <v>27769636.27</v>
      </c>
      <c r="F14" s="21">
        <f t="shared" si="0"/>
        <v>75.43227106535556</v>
      </c>
      <c r="G14" s="21">
        <f t="shared" si="1"/>
        <v>105.67556480276427</v>
      </c>
    </row>
    <row r="15" spans="1:7" ht="13.5" customHeight="1">
      <c r="A15" s="7">
        <v>41020100</v>
      </c>
      <c r="B15" s="17" t="s">
        <v>21</v>
      </c>
      <c r="C15" s="44">
        <v>20478900</v>
      </c>
      <c r="D15" s="44">
        <v>15359100</v>
      </c>
      <c r="E15" s="44">
        <v>15112309.6</v>
      </c>
      <c r="F15" s="14">
        <f t="shared" si="0"/>
        <v>73.79453779255721</v>
      </c>
      <c r="G15" s="14">
        <f t="shared" si="1"/>
        <v>98.39319751808374</v>
      </c>
    </row>
    <row r="16" spans="1:7" ht="30" customHeight="1">
      <c r="A16" s="54">
        <v>41020600</v>
      </c>
      <c r="B16" s="53" t="s">
        <v>47</v>
      </c>
      <c r="C16" s="60">
        <v>533400</v>
      </c>
      <c r="D16" s="60">
        <v>355600</v>
      </c>
      <c r="E16" s="60">
        <v>355600</v>
      </c>
      <c r="F16" s="55">
        <f t="shared" si="0"/>
        <v>66.66666666666666</v>
      </c>
      <c r="G16" s="59">
        <f t="shared" si="1"/>
        <v>100</v>
      </c>
    </row>
    <row r="17" spans="1:7" ht="18.75" customHeight="1" hidden="1">
      <c r="A17" s="54">
        <v>41020900</v>
      </c>
      <c r="B17" s="53" t="s">
        <v>66</v>
      </c>
      <c r="C17" s="60"/>
      <c r="D17" s="60"/>
      <c r="E17" s="60"/>
      <c r="F17" s="55" t="e">
        <f>E17/C17*100</f>
        <v>#DIV/0!</v>
      </c>
      <c r="G17" s="59" t="e">
        <f>E17/D17*100</f>
        <v>#DIV/0!</v>
      </c>
    </row>
    <row r="18" spans="1:7" ht="15">
      <c r="A18" s="7"/>
      <c r="B18" s="8" t="s">
        <v>22</v>
      </c>
      <c r="C18" s="45">
        <f>SUM(C15:C17)</f>
        <v>21012300</v>
      </c>
      <c r="D18" s="45">
        <f>SUM(D15:D17)</f>
        <v>15714700</v>
      </c>
      <c r="E18" s="45">
        <f>SUM(E15:E17)</f>
        <v>15467909.6</v>
      </c>
      <c r="F18" s="21">
        <f t="shared" si="0"/>
        <v>73.61359584624245</v>
      </c>
      <c r="G18" s="21">
        <f t="shared" si="1"/>
        <v>98.42955703895079</v>
      </c>
    </row>
    <row r="19" spans="1:7" ht="15">
      <c r="A19" s="7"/>
      <c r="B19" s="8" t="s">
        <v>23</v>
      </c>
      <c r="C19" s="45">
        <f>C18+C14</f>
        <v>57826300</v>
      </c>
      <c r="D19" s="45">
        <f>D18+D14</f>
        <v>41992900</v>
      </c>
      <c r="E19" s="45">
        <f>E18+E14</f>
        <v>43237545.87</v>
      </c>
      <c r="F19" s="21">
        <f t="shared" si="0"/>
        <v>74.77142039175946</v>
      </c>
      <c r="G19" s="21">
        <f t="shared" si="1"/>
        <v>102.96394359522681</v>
      </c>
    </row>
    <row r="20" spans="1:7" ht="14.25">
      <c r="A20" s="7">
        <v>13050000</v>
      </c>
      <c r="B20" s="17" t="s">
        <v>32</v>
      </c>
      <c r="C20" s="44">
        <v>6040870</v>
      </c>
      <c r="D20" s="44">
        <v>3481000</v>
      </c>
      <c r="E20" s="44">
        <v>3419878.39</v>
      </c>
      <c r="F20" s="14">
        <f t="shared" si="0"/>
        <v>56.61234871798268</v>
      </c>
      <c r="G20" s="14">
        <f t="shared" si="1"/>
        <v>98.24413645504166</v>
      </c>
    </row>
    <row r="21" spans="1:7" ht="14.25">
      <c r="A21" s="7">
        <v>11020200</v>
      </c>
      <c r="B21" s="15" t="s">
        <v>42</v>
      </c>
      <c r="C21" s="44">
        <v>350000</v>
      </c>
      <c r="D21" s="44">
        <v>40000</v>
      </c>
      <c r="E21" s="44">
        <v>17890</v>
      </c>
      <c r="F21" s="14">
        <f t="shared" si="0"/>
        <v>5.111428571428571</v>
      </c>
      <c r="G21" s="14">
        <f t="shared" si="1"/>
        <v>44.725</v>
      </c>
    </row>
    <row r="22" spans="1:7" ht="28.5">
      <c r="A22" s="7">
        <v>11023200</v>
      </c>
      <c r="B22" s="15" t="s">
        <v>67</v>
      </c>
      <c r="C22" s="44">
        <v>170000</v>
      </c>
      <c r="D22" s="44">
        <v>0</v>
      </c>
      <c r="E22" s="44">
        <v>0</v>
      </c>
      <c r="F22" s="14"/>
      <c r="G22" s="14"/>
    </row>
    <row r="23" spans="1:7" ht="14.25">
      <c r="A23" s="7">
        <v>18000000</v>
      </c>
      <c r="B23" s="17" t="s">
        <v>33</v>
      </c>
      <c r="C23" s="44">
        <v>390800</v>
      </c>
      <c r="D23" s="44">
        <v>287950</v>
      </c>
      <c r="E23" s="44">
        <v>298242.9</v>
      </c>
      <c r="F23" s="14">
        <f t="shared" si="0"/>
        <v>76.31599283520984</v>
      </c>
      <c r="G23" s="14">
        <f t="shared" si="1"/>
        <v>103.57454419169996</v>
      </c>
    </row>
    <row r="24" spans="1:7" ht="15" customHeight="1">
      <c r="A24" s="7">
        <v>19040100</v>
      </c>
      <c r="B24" s="17" t="s">
        <v>27</v>
      </c>
      <c r="C24" s="44">
        <v>5000</v>
      </c>
      <c r="D24" s="44">
        <v>3230</v>
      </c>
      <c r="E24" s="44">
        <v>1550.62</v>
      </c>
      <c r="F24" s="14">
        <f t="shared" si="0"/>
        <v>31.012399999999996</v>
      </c>
      <c r="G24" s="14">
        <f t="shared" si="1"/>
        <v>48.00681114551083</v>
      </c>
    </row>
    <row r="25" spans="1:7" ht="15" customHeight="1">
      <c r="A25" s="7">
        <v>22080400</v>
      </c>
      <c r="B25" s="17" t="s">
        <v>44</v>
      </c>
      <c r="C25" s="43">
        <v>78000</v>
      </c>
      <c r="D25" s="43">
        <v>52540</v>
      </c>
      <c r="E25" s="43">
        <v>55305.92</v>
      </c>
      <c r="F25" s="14">
        <f t="shared" si="0"/>
        <v>70.90502564102565</v>
      </c>
      <c r="G25" s="14">
        <f t="shared" si="1"/>
        <v>105.26440807004187</v>
      </c>
    </row>
    <row r="26" spans="1:7" ht="28.5">
      <c r="A26" s="7">
        <v>21010300</v>
      </c>
      <c r="B26" s="53" t="s">
        <v>52</v>
      </c>
      <c r="C26" s="62">
        <v>50000</v>
      </c>
      <c r="D26" s="62">
        <v>23000</v>
      </c>
      <c r="E26" s="62">
        <v>4134</v>
      </c>
      <c r="F26" s="59">
        <f t="shared" si="0"/>
        <v>8.268</v>
      </c>
      <c r="G26" s="59">
        <f t="shared" si="1"/>
        <v>17.97391304347826</v>
      </c>
    </row>
    <row r="27" spans="1:7" ht="14.25" hidden="1">
      <c r="A27" s="16">
        <v>21080900</v>
      </c>
      <c r="B27" s="18" t="s">
        <v>59</v>
      </c>
      <c r="C27" s="62"/>
      <c r="D27" s="62"/>
      <c r="E27" s="62"/>
      <c r="F27" s="59" t="e">
        <f>E27/C27*100</f>
        <v>#DIV/0!</v>
      </c>
      <c r="G27" s="59" t="e">
        <f>E27/D27*100</f>
        <v>#DIV/0!</v>
      </c>
    </row>
    <row r="28" spans="1:7" ht="14.25">
      <c r="A28" s="16">
        <v>21081100</v>
      </c>
      <c r="B28" s="18" t="s">
        <v>58</v>
      </c>
      <c r="C28" s="62">
        <v>5800</v>
      </c>
      <c r="D28" s="62">
        <v>4200</v>
      </c>
      <c r="E28" s="62">
        <v>5723.51</v>
      </c>
      <c r="F28" s="59">
        <f>E28/C28*100</f>
        <v>98.68120689655173</v>
      </c>
      <c r="G28" s="59">
        <f>E28/D28*100</f>
        <v>136.27404761904762</v>
      </c>
    </row>
    <row r="29" spans="1:7" ht="14.25">
      <c r="A29" s="7">
        <v>24060300</v>
      </c>
      <c r="B29" s="18" t="s">
        <v>54</v>
      </c>
      <c r="C29" s="43">
        <v>75000</v>
      </c>
      <c r="D29" s="43">
        <v>55650</v>
      </c>
      <c r="E29" s="43">
        <v>56375.31</v>
      </c>
      <c r="F29" s="59">
        <f>E29/C29*100</f>
        <v>75.16708</v>
      </c>
      <c r="G29" s="59">
        <f>E29/D29*100</f>
        <v>101.3033423180593</v>
      </c>
    </row>
    <row r="30" spans="1:7" ht="14.25">
      <c r="A30" s="7">
        <v>11010600</v>
      </c>
      <c r="B30" s="18" t="s">
        <v>76</v>
      </c>
      <c r="C30" s="43"/>
      <c r="D30" s="43"/>
      <c r="E30" s="43">
        <v>68.52</v>
      </c>
      <c r="F30" s="59"/>
      <c r="G30" s="59"/>
    </row>
    <row r="31" spans="1:7" ht="14.25">
      <c r="A31" s="7">
        <v>16010200</v>
      </c>
      <c r="B31" s="64" t="s">
        <v>63</v>
      </c>
      <c r="C31" s="43"/>
      <c r="D31" s="43"/>
      <c r="E31" s="43">
        <v>31.29</v>
      </c>
      <c r="F31" s="59" t="e">
        <f>E31/C31*100</f>
        <v>#DIV/0!</v>
      </c>
      <c r="G31" s="59" t="e">
        <f>E31/D31*100</f>
        <v>#DIV/0!</v>
      </c>
    </row>
    <row r="32" spans="1:7" ht="14.25">
      <c r="A32" s="7">
        <v>31010200</v>
      </c>
      <c r="B32" s="18" t="s">
        <v>60</v>
      </c>
      <c r="C32" s="43">
        <v>1800</v>
      </c>
      <c r="D32" s="43">
        <v>1200</v>
      </c>
      <c r="E32" s="43">
        <v>1950</v>
      </c>
      <c r="F32" s="59">
        <f>E32/C32*100</f>
        <v>108.33333333333333</v>
      </c>
      <c r="G32" s="59">
        <f>E32/D32*100</f>
        <v>162.5</v>
      </c>
    </row>
    <row r="33" spans="1:7" ht="15">
      <c r="A33" s="7"/>
      <c r="B33" s="8" t="s">
        <v>24</v>
      </c>
      <c r="C33" s="45">
        <f>SUM(C20:C32)</f>
        <v>7167270</v>
      </c>
      <c r="D33" s="45">
        <f>SUM(D20:D32)</f>
        <v>3948770</v>
      </c>
      <c r="E33" s="45">
        <f>SUM(E20:E32)</f>
        <v>3861150.46</v>
      </c>
      <c r="F33" s="21">
        <f t="shared" si="0"/>
        <v>53.871982777263874</v>
      </c>
      <c r="G33" s="21">
        <f t="shared" si="1"/>
        <v>97.78109284663326</v>
      </c>
    </row>
    <row r="34" spans="1:9" ht="15">
      <c r="A34" s="7"/>
      <c r="B34" s="8" t="s">
        <v>25</v>
      </c>
      <c r="C34" s="45">
        <f>+C33+C14</f>
        <v>43981270</v>
      </c>
      <c r="D34" s="45">
        <f>+D33+D14</f>
        <v>30226970</v>
      </c>
      <c r="E34" s="45">
        <f>+E33+E14</f>
        <v>31630786.73</v>
      </c>
      <c r="F34" s="21">
        <f t="shared" si="0"/>
        <v>71.91876617023564</v>
      </c>
      <c r="G34" s="21">
        <f t="shared" si="1"/>
        <v>104.644252235669</v>
      </c>
      <c r="I34" s="63"/>
    </row>
    <row r="35" spans="1:7" ht="15">
      <c r="A35" s="17"/>
      <c r="B35" s="8" t="s">
        <v>28</v>
      </c>
      <c r="C35" s="45">
        <f>SUM(C36:C42)</f>
        <v>61640957</v>
      </c>
      <c r="D35" s="45">
        <f>SUM(D36:D42)</f>
        <v>45416047.52</v>
      </c>
      <c r="E35" s="45">
        <f>SUM(E36:E42)</f>
        <v>40976527.7</v>
      </c>
      <c r="F35" s="21">
        <f t="shared" si="0"/>
        <v>66.47613809759638</v>
      </c>
      <c r="G35" s="21">
        <f t="shared" si="1"/>
        <v>90.22477722649697</v>
      </c>
    </row>
    <row r="36" spans="1:7" ht="28.5">
      <c r="A36" s="22">
        <v>41030600</v>
      </c>
      <c r="B36" s="15" t="s">
        <v>50</v>
      </c>
      <c r="C36" s="58">
        <v>39150926</v>
      </c>
      <c r="D36" s="58">
        <v>29724308</v>
      </c>
      <c r="E36" s="58">
        <v>28132632.29</v>
      </c>
      <c r="F36" s="55">
        <f t="shared" si="0"/>
        <v>71.85687585013953</v>
      </c>
      <c r="G36" s="55">
        <f t="shared" si="1"/>
        <v>94.64520516339691</v>
      </c>
    </row>
    <row r="37" spans="1:7" ht="114">
      <c r="A37" s="22">
        <v>41030800</v>
      </c>
      <c r="B37" s="15" t="s">
        <v>29</v>
      </c>
      <c r="C37" s="58">
        <v>18403000</v>
      </c>
      <c r="D37" s="58">
        <v>12678014</v>
      </c>
      <c r="E37" s="58">
        <v>9835032.74</v>
      </c>
      <c r="F37" s="55">
        <f t="shared" si="0"/>
        <v>53.44255143183177</v>
      </c>
      <c r="G37" s="55">
        <f t="shared" si="1"/>
        <v>77.57549991662732</v>
      </c>
    </row>
    <row r="38" spans="1:7" ht="103.5" customHeight="1">
      <c r="A38" s="22">
        <v>41030900</v>
      </c>
      <c r="B38" s="15" t="s">
        <v>30</v>
      </c>
      <c r="C38" s="58">
        <v>2132762</v>
      </c>
      <c r="D38" s="58">
        <v>1558739</v>
      </c>
      <c r="E38" s="58">
        <v>1558701.38</v>
      </c>
      <c r="F38" s="55">
        <f t="shared" si="0"/>
        <v>73.08369991588371</v>
      </c>
      <c r="G38" s="55">
        <f t="shared" si="1"/>
        <v>99.99758651063455</v>
      </c>
    </row>
    <row r="39" spans="1:7" ht="99.75">
      <c r="A39" s="22">
        <v>41031000</v>
      </c>
      <c r="B39" s="15" t="s">
        <v>31</v>
      </c>
      <c r="C39" s="58">
        <v>22200</v>
      </c>
      <c r="D39" s="58">
        <v>20087.52</v>
      </c>
      <c r="E39" s="58">
        <v>15262.88</v>
      </c>
      <c r="F39" s="55">
        <f t="shared" si="0"/>
        <v>68.7517117117117</v>
      </c>
      <c r="G39" s="55">
        <f t="shared" si="1"/>
        <v>75.9819031916334</v>
      </c>
    </row>
    <row r="40" spans="1:7" ht="57" customHeight="1">
      <c r="A40" s="22">
        <v>41035800</v>
      </c>
      <c r="B40" s="15" t="s">
        <v>56</v>
      </c>
      <c r="C40" s="46">
        <v>396530</v>
      </c>
      <c r="D40" s="46">
        <v>293505</v>
      </c>
      <c r="E40" s="46">
        <v>293504.41</v>
      </c>
      <c r="F40" s="38">
        <f t="shared" si="0"/>
        <v>74.01821047587823</v>
      </c>
      <c r="G40" s="14">
        <f t="shared" si="1"/>
        <v>99.999798981278</v>
      </c>
    </row>
    <row r="41" spans="1:7" ht="45.75" customHeight="1" hidden="1">
      <c r="A41" s="22">
        <v>41034500</v>
      </c>
      <c r="B41" s="15"/>
      <c r="C41" s="46"/>
      <c r="D41" s="46"/>
      <c r="E41" s="46"/>
      <c r="F41" s="38">
        <v>0</v>
      </c>
      <c r="G41" s="14">
        <v>0</v>
      </c>
    </row>
    <row r="42" spans="1:7" ht="16.5" customHeight="1">
      <c r="A42" s="22">
        <v>41035000</v>
      </c>
      <c r="B42" s="15" t="s">
        <v>53</v>
      </c>
      <c r="C42" s="46">
        <v>1535539</v>
      </c>
      <c r="D42" s="46">
        <v>1141394</v>
      </c>
      <c r="E42" s="46">
        <v>1141394</v>
      </c>
      <c r="F42" s="38">
        <f>E42/C42*100</f>
        <v>74.3318144312844</v>
      </c>
      <c r="G42" s="14">
        <f>E42/D42*100</f>
        <v>100</v>
      </c>
    </row>
    <row r="43" spans="1:7" ht="16.5" customHeight="1">
      <c r="A43" s="8" t="s">
        <v>38</v>
      </c>
      <c r="B43" s="17"/>
      <c r="C43" s="45">
        <f>+C33+C19+C35</f>
        <v>126634527</v>
      </c>
      <c r="D43" s="45">
        <f>+D33+D19+D35</f>
        <v>91357717.52000001</v>
      </c>
      <c r="E43" s="45">
        <f>E33+E19+E35</f>
        <v>88075224.03</v>
      </c>
      <c r="F43" s="21">
        <f t="shared" si="0"/>
        <v>69.55071899940843</v>
      </c>
      <c r="G43" s="21">
        <f t="shared" si="1"/>
        <v>96.40698828833875</v>
      </c>
    </row>
    <row r="44" spans="1:7" ht="15">
      <c r="A44" s="25"/>
      <c r="B44" s="42" t="s">
        <v>45</v>
      </c>
      <c r="C44" s="48"/>
      <c r="D44" s="48"/>
      <c r="E44" s="47"/>
      <c r="F44" s="24"/>
      <c r="G44" s="14"/>
    </row>
    <row r="45" spans="1:7" ht="15">
      <c r="A45" s="39" t="s">
        <v>16</v>
      </c>
      <c r="B45" s="28" t="s">
        <v>17</v>
      </c>
      <c r="C45" s="49">
        <f>6749798.93</f>
        <v>6749798.93</v>
      </c>
      <c r="D45" s="49">
        <f>6055484.13</f>
        <v>6055484.13</v>
      </c>
      <c r="E45" s="49">
        <f>4856822.56</f>
        <v>4856822.56</v>
      </c>
      <c r="F45" s="29">
        <f aca="true" t="shared" si="2" ref="F45:F58">E45/C45*100</f>
        <v>71.95507022310663</v>
      </c>
      <c r="G45" s="21">
        <f t="shared" si="1"/>
        <v>80.20535527355102</v>
      </c>
    </row>
    <row r="46" spans="1:7" ht="15">
      <c r="A46" s="39" t="s">
        <v>4</v>
      </c>
      <c r="B46" s="28" t="s">
        <v>0</v>
      </c>
      <c r="C46" s="49">
        <f>45120838</f>
        <v>45120838</v>
      </c>
      <c r="D46" s="49">
        <f>37432422</f>
        <v>37432422</v>
      </c>
      <c r="E46" s="49">
        <f>34043853.03</f>
        <v>34043853.03</v>
      </c>
      <c r="F46" s="29">
        <f t="shared" si="2"/>
        <v>75.45040061091063</v>
      </c>
      <c r="G46" s="21">
        <f t="shared" si="1"/>
        <v>90.94750275576612</v>
      </c>
    </row>
    <row r="47" spans="1:7" ht="18.75" customHeight="1">
      <c r="A47" s="39" t="s">
        <v>5</v>
      </c>
      <c r="B47" s="28" t="s">
        <v>68</v>
      </c>
      <c r="C47" s="49">
        <f>63197843.98</f>
        <v>63197843.98</v>
      </c>
      <c r="D47" s="49">
        <f>46788244.86</f>
        <v>46788244.86</v>
      </c>
      <c r="E47" s="49">
        <f>41881217.01</f>
        <v>41881217.01</v>
      </c>
      <c r="F47" s="29">
        <f t="shared" si="2"/>
        <v>66.27000918457598</v>
      </c>
      <c r="G47" s="21">
        <f t="shared" si="1"/>
        <v>89.51226346557168</v>
      </c>
    </row>
    <row r="48" spans="1:7" ht="18" customHeight="1">
      <c r="A48" s="39" t="s">
        <v>6</v>
      </c>
      <c r="B48" s="40" t="s">
        <v>70</v>
      </c>
      <c r="C48" s="65">
        <f>3628000</f>
        <v>3628000</v>
      </c>
      <c r="D48" s="65">
        <f>3105067</f>
        <v>3105067</v>
      </c>
      <c r="E48" s="65">
        <f>3105067</f>
        <v>3105067</v>
      </c>
      <c r="F48" s="29">
        <f t="shared" si="2"/>
        <v>85.586190738699</v>
      </c>
      <c r="G48" s="21">
        <f t="shared" si="1"/>
        <v>100</v>
      </c>
    </row>
    <row r="49" spans="1:7" ht="15">
      <c r="A49" s="39" t="s">
        <v>7</v>
      </c>
      <c r="B49" s="28" t="s">
        <v>12</v>
      </c>
      <c r="C49" s="49">
        <f>4202263.74</f>
        <v>4202263.74</v>
      </c>
      <c r="D49" s="49">
        <f>3693230.74</f>
        <v>3693230.74</v>
      </c>
      <c r="E49" s="49">
        <f>3134158.84</f>
        <v>3134158.84</v>
      </c>
      <c r="F49" s="29">
        <f t="shared" si="2"/>
        <v>74.58263055140846</v>
      </c>
      <c r="G49" s="21">
        <f t="shared" si="1"/>
        <v>84.86225369173657</v>
      </c>
    </row>
    <row r="50" spans="1:7" ht="15">
      <c r="A50" s="39" t="s">
        <v>8</v>
      </c>
      <c r="B50" s="28" t="s">
        <v>34</v>
      </c>
      <c r="C50" s="49">
        <f>200000</f>
        <v>200000</v>
      </c>
      <c r="D50" s="49">
        <f>153000</f>
        <v>153000</v>
      </c>
      <c r="E50" s="49">
        <f>153000</f>
        <v>153000</v>
      </c>
      <c r="F50" s="29">
        <f t="shared" si="2"/>
        <v>76.5</v>
      </c>
      <c r="G50" s="21">
        <f t="shared" si="1"/>
        <v>100</v>
      </c>
    </row>
    <row r="51" spans="1:7" ht="15">
      <c r="A51" s="39" t="s">
        <v>9</v>
      </c>
      <c r="B51" s="28" t="s">
        <v>2</v>
      </c>
      <c r="C51" s="49">
        <f>1437034</f>
        <v>1437034</v>
      </c>
      <c r="D51" s="49">
        <f>1182452</f>
        <v>1182452</v>
      </c>
      <c r="E51" s="49">
        <f>873266.16</f>
        <v>873266.16</v>
      </c>
      <c r="F51" s="29">
        <f t="shared" si="2"/>
        <v>60.768649871888904</v>
      </c>
      <c r="G51" s="21">
        <f t="shared" si="1"/>
        <v>73.85214452679686</v>
      </c>
    </row>
    <row r="52" spans="1:7" ht="30">
      <c r="A52" s="39" t="s">
        <v>14</v>
      </c>
      <c r="B52" s="28" t="s">
        <v>69</v>
      </c>
      <c r="C52" s="49">
        <f>1631140</f>
        <v>1631140</v>
      </c>
      <c r="D52" s="49">
        <f>1253586</f>
        <v>1253586</v>
      </c>
      <c r="E52" s="49">
        <f>1251232.79</f>
        <v>1251232.79</v>
      </c>
      <c r="F52" s="29">
        <f t="shared" si="2"/>
        <v>76.7090985445762</v>
      </c>
      <c r="G52" s="61">
        <f t="shared" si="1"/>
        <v>99.81228172618393</v>
      </c>
    </row>
    <row r="53" spans="1:7" ht="30">
      <c r="A53" s="39" t="s">
        <v>49</v>
      </c>
      <c r="B53" s="28" t="s">
        <v>57</v>
      </c>
      <c r="C53" s="49">
        <f>588963.58</f>
        <v>588963.58</v>
      </c>
      <c r="D53" s="49">
        <f>543685.58</f>
        <v>543685.58</v>
      </c>
      <c r="E53" s="50">
        <f>496836.14</f>
        <v>496836.14</v>
      </c>
      <c r="F53" s="29">
        <f t="shared" si="2"/>
        <v>84.35770171052003</v>
      </c>
      <c r="G53" s="61">
        <f t="shared" si="1"/>
        <v>91.38299014662114</v>
      </c>
    </row>
    <row r="54" spans="1:7" ht="16.5" customHeight="1">
      <c r="A54" s="39" t="s">
        <v>10</v>
      </c>
      <c r="B54" s="28" t="s">
        <v>13</v>
      </c>
      <c r="C54" s="49">
        <f>SUM(C55:C57)</f>
        <v>942814.1799999999</v>
      </c>
      <c r="D54" s="49">
        <f>SUM(D55:D57)</f>
        <v>942814.1799999999</v>
      </c>
      <c r="E54" s="49">
        <f>SUM(E55:E57)</f>
        <v>917386.46</v>
      </c>
      <c r="F54" s="29">
        <f t="shared" si="2"/>
        <v>97.30299771265638</v>
      </c>
      <c r="G54" s="21">
        <f t="shared" si="1"/>
        <v>97.30299771265638</v>
      </c>
    </row>
    <row r="55" spans="1:7" ht="14.25">
      <c r="A55" s="25">
        <v>250102</v>
      </c>
      <c r="B55" s="15" t="s">
        <v>3</v>
      </c>
      <c r="C55" s="47">
        <v>3036.42</v>
      </c>
      <c r="D55" s="47">
        <v>3036.42</v>
      </c>
      <c r="E55" s="47">
        <v>0</v>
      </c>
      <c r="F55" s="27">
        <v>0</v>
      </c>
      <c r="G55" s="14">
        <v>0</v>
      </c>
    </row>
    <row r="56" spans="1:7" ht="14.25">
      <c r="A56" s="25" t="s">
        <v>11</v>
      </c>
      <c r="B56" s="15" t="s">
        <v>1</v>
      </c>
      <c r="C56" s="47">
        <f>151491.8</f>
        <v>151491.8</v>
      </c>
      <c r="D56" s="47">
        <f>151491.8</f>
        <v>151491.8</v>
      </c>
      <c r="E56" s="47">
        <f>129100.5</f>
        <v>129100.5</v>
      </c>
      <c r="F56" s="27">
        <f>E56/C56*100</f>
        <v>85.21946402379535</v>
      </c>
      <c r="G56" s="59">
        <f>E56/D56*100</f>
        <v>85.21946402379535</v>
      </c>
    </row>
    <row r="57" spans="1:7" ht="28.5">
      <c r="A57" s="25" t="s">
        <v>64</v>
      </c>
      <c r="B57" s="15" t="s">
        <v>65</v>
      </c>
      <c r="C57" s="47">
        <f>788285.96</f>
        <v>788285.96</v>
      </c>
      <c r="D57" s="47">
        <f>788285.96</f>
        <v>788285.96</v>
      </c>
      <c r="E57" s="47">
        <f>788285.96</f>
        <v>788285.96</v>
      </c>
      <c r="F57" s="27"/>
      <c r="G57" s="59">
        <f>E57/D57*100</f>
        <v>100</v>
      </c>
    </row>
    <row r="58" spans="1:9" ht="15">
      <c r="A58" s="25"/>
      <c r="B58" s="28" t="s">
        <v>36</v>
      </c>
      <c r="C58" s="49">
        <f>C54+C53+C52+C51+C50+C49+C48+C47+C46+C45</f>
        <v>127698696.41</v>
      </c>
      <c r="D58" s="49">
        <f>D54++D53+D52+D51+D50+D49+D48+D47+D46+D45</f>
        <v>101149986.49</v>
      </c>
      <c r="E58" s="49">
        <f>E54++E53+E52+E51+E50+E49+E48+E47+E46+E45</f>
        <v>90712839.99000001</v>
      </c>
      <c r="F58" s="29">
        <f t="shared" si="2"/>
        <v>71.03662178253556</v>
      </c>
      <c r="G58" s="21">
        <f t="shared" si="1"/>
        <v>89.68151468707133</v>
      </c>
      <c r="I58" s="63"/>
    </row>
    <row r="59" spans="1:7" ht="15">
      <c r="A59" s="30"/>
      <c r="B59" s="28" t="s">
        <v>35</v>
      </c>
      <c r="C59" s="57">
        <f>50000</f>
        <v>50000</v>
      </c>
      <c r="D59" s="51"/>
      <c r="E59" s="51"/>
      <c r="F59" s="29"/>
      <c r="G59" s="17"/>
    </row>
    <row r="60" spans="1:7" ht="15">
      <c r="A60" s="17"/>
      <c r="B60" s="8" t="s">
        <v>40</v>
      </c>
      <c r="C60" s="49">
        <f>C43-C58</f>
        <v>-1064169.4099999964</v>
      </c>
      <c r="D60" s="49"/>
      <c r="E60" s="49">
        <f>E43-E58</f>
        <v>-2637615.9600000083</v>
      </c>
      <c r="F60" s="27"/>
      <c r="G60" s="17"/>
    </row>
    <row r="61" spans="1:6" ht="14.25">
      <c r="A61" s="31"/>
      <c r="B61" s="26"/>
      <c r="C61" s="32"/>
      <c r="D61" s="32"/>
      <c r="E61" s="32"/>
      <c r="F61" s="33"/>
    </row>
    <row r="62" spans="1:6" ht="14.25">
      <c r="A62" s="34"/>
      <c r="C62" s="32"/>
      <c r="D62" s="32"/>
      <c r="E62" s="32"/>
      <c r="F62" s="33"/>
    </row>
    <row r="63" spans="1:6" ht="14.25">
      <c r="A63" s="35"/>
      <c r="C63" s="35"/>
      <c r="D63" s="35"/>
      <c r="E63" s="36"/>
      <c r="F63" s="37"/>
    </row>
    <row r="64" spans="1:6" ht="14.25">
      <c r="A64" s="35"/>
      <c r="B64" s="26" t="s">
        <v>48</v>
      </c>
      <c r="C64" s="52"/>
      <c r="D64" s="52"/>
      <c r="E64" s="36"/>
      <c r="F64" s="37"/>
    </row>
    <row r="65" spans="1:6" ht="14.25">
      <c r="A65" s="35"/>
      <c r="C65" s="35"/>
      <c r="D65" s="35"/>
      <c r="E65" s="36"/>
      <c r="F65" s="37"/>
    </row>
    <row r="66" spans="1:6" ht="14.25">
      <c r="A66" s="35"/>
      <c r="C66" s="35"/>
      <c r="D66" s="35"/>
      <c r="E66" s="36"/>
      <c r="F66" s="37"/>
    </row>
    <row r="67" spans="1:6" ht="14.25">
      <c r="A67" s="35"/>
      <c r="C67" s="35"/>
      <c r="D67" s="35"/>
      <c r="E67" s="36"/>
      <c r="F67" s="37"/>
    </row>
    <row r="68" spans="1:6" ht="14.25">
      <c r="A68" s="35"/>
      <c r="C68" s="35"/>
      <c r="D68" s="35"/>
      <c r="E68" s="36"/>
      <c r="F68" s="37"/>
    </row>
    <row r="69" spans="1:6" ht="14.25">
      <c r="A69" s="35"/>
      <c r="C69" s="35"/>
      <c r="D69" s="35"/>
      <c r="E69" s="36"/>
      <c r="F69" s="37"/>
    </row>
    <row r="70" spans="1:6" ht="14.25">
      <c r="A70" s="35"/>
      <c r="C70" s="35"/>
      <c r="D70" s="35"/>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1:6" ht="14.25">
      <c r="A197" s="35"/>
      <c r="C197" s="35"/>
      <c r="D197" s="35"/>
      <c r="E197" s="36"/>
      <c r="F197" s="37"/>
    </row>
    <row r="198" spans="1:6" ht="14.25">
      <c r="A198" s="35"/>
      <c r="C198" s="35"/>
      <c r="D198" s="35"/>
      <c r="E198" s="36"/>
      <c r="F198" s="37"/>
    </row>
    <row r="199" spans="3:6" ht="14.25">
      <c r="C199" s="35"/>
      <c r="D199" s="35"/>
      <c r="E199" s="36"/>
      <c r="F199" s="37"/>
    </row>
    <row r="200" spans="3:6" ht="14.25">
      <c r="C200" s="35"/>
      <c r="D200" s="35"/>
      <c r="E200" s="36"/>
      <c r="F200" s="36"/>
    </row>
    <row r="201" spans="3:6" ht="14.25">
      <c r="C201" s="35"/>
      <c r="D201" s="35"/>
      <c r="E201" s="36"/>
      <c r="F201" s="36"/>
    </row>
    <row r="202" spans="3:6" ht="14.25">
      <c r="C202" s="35"/>
      <c r="D202" s="35"/>
      <c r="E202" s="36"/>
      <c r="F202" s="36"/>
    </row>
    <row r="203" spans="3:6" ht="14.25">
      <c r="C203" s="35"/>
      <c r="D203" s="35"/>
      <c r="E203" s="36"/>
      <c r="F203" s="36"/>
    </row>
    <row r="204" spans="3:6" ht="14.25">
      <c r="C204" s="35"/>
      <c r="D204" s="35"/>
      <c r="E204" s="36"/>
      <c r="F204" s="36"/>
    </row>
    <row r="205" spans="3:6" ht="14.25">
      <c r="C205" s="35"/>
      <c r="D205" s="35"/>
      <c r="E205" s="36"/>
      <c r="F205" s="36"/>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6"/>
      <c r="F277" s="36"/>
    </row>
    <row r="278" spans="3:6" ht="14.25">
      <c r="C278" s="35"/>
      <c r="D278" s="35"/>
      <c r="E278" s="36"/>
      <c r="F278" s="36"/>
    </row>
    <row r="279" spans="3:6" ht="14.25">
      <c r="C279" s="35"/>
      <c r="D279" s="35"/>
      <c r="E279" s="35"/>
      <c r="F279" s="35"/>
    </row>
    <row r="280" spans="3:6" ht="14.25">
      <c r="C280" s="35"/>
      <c r="D280" s="35"/>
      <c r="E280" s="35"/>
      <c r="F280" s="35"/>
    </row>
    <row r="281" spans="3:6" ht="14.25">
      <c r="C281" s="35"/>
      <c r="D281" s="35"/>
      <c r="E281" s="35"/>
      <c r="F281" s="35"/>
    </row>
    <row r="282" spans="3:6" ht="14.25">
      <c r="C282" s="35"/>
      <c r="D282" s="35"/>
      <c r="E282" s="35"/>
      <c r="F282" s="35"/>
    </row>
    <row r="283" spans="3:6" ht="14.25">
      <c r="C283" s="35"/>
      <c r="D283" s="35"/>
      <c r="E283" s="35"/>
      <c r="F283" s="35"/>
    </row>
    <row r="284" spans="3:6" ht="14.25">
      <c r="C284" s="35"/>
      <c r="D284" s="35"/>
      <c r="E284" s="35"/>
      <c r="F284" s="35"/>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row r="330" spans="3:6" ht="14.25">
      <c r="C330" s="35"/>
      <c r="D330" s="35"/>
      <c r="E330" s="35"/>
      <c r="F330" s="35"/>
    </row>
    <row r="331" spans="3:6" ht="14.25">
      <c r="C331" s="35"/>
      <c r="D331" s="35"/>
      <c r="E331" s="35"/>
      <c r="F331" s="35"/>
    </row>
  </sheetData>
  <sheetProtection/>
  <printOptions/>
  <pageMargins left="0.5905511811023623" right="0.3937007874015748" top="0.7874015748031497" bottom="0.7874015748031497"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2014-11-05T06:48:26Z</cp:lastPrinted>
  <dcterms:created xsi:type="dcterms:W3CDTF">2001-12-14T14:44:01Z</dcterms:created>
  <dcterms:modified xsi:type="dcterms:W3CDTF">2014-12-01T11:13:31Z</dcterms:modified>
  <cp:category/>
  <cp:version/>
  <cp:contentType/>
  <cp:contentStatus/>
</cp:coreProperties>
</file>