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70" activeTab="0"/>
  </bookViews>
  <sheets>
    <sheet name="дод" sheetId="1" r:id="rId1"/>
  </sheets>
  <definedNames>
    <definedName name="_xlnm.Print_Titles" localSheetId="0">'дод'!$9:$9</definedName>
  </definedNames>
  <calcPr fullCalcOnLoad="1"/>
</workbook>
</file>

<file path=xl/sharedStrings.xml><?xml version="1.0" encoding="utf-8"?>
<sst xmlns="http://schemas.openxmlformats.org/spreadsheetml/2006/main" count="92" uniqueCount="92">
  <si>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</si>
  <si>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</si>
  <si>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</si>
  <si>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</si>
  <si>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</si>
  <si>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</si>
  <si>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</si>
  <si>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</si>
  <si>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</si>
  <si>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</si>
  <si>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</si>
  <si>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</si>
  <si>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</si>
  <si>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</si>
  <si>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</si>
  <si>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</si>
  <si>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</si>
  <si>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</si>
  <si>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</si>
  <si>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</si>
  <si>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</si>
  <si>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</si>
  <si>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</si>
  <si>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</si>
  <si>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</si>
  <si>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</si>
  <si>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</si>
  <si>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</si>
  <si>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</si>
  <si>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</si>
  <si>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</si>
  <si>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</si>
  <si>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</si>
  <si>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</si>
  <si>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</si>
  <si>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</si>
  <si>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</si>
  <si>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</si>
  <si>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</si>
  <si>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</si>
  <si>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</si>
  <si>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100000</t>
  </si>
  <si>
    <t>Житлово-комунальне господарство</t>
  </si>
  <si>
    <t>Секретар міської ради                                            Степанишин О.Д.</t>
  </si>
  <si>
    <t xml:space="preserve">"Про затвердження звіту про виконання  </t>
  </si>
  <si>
    <t>Надхоження від продажу  земельних ділянок несільськогосподарського призначення</t>
  </si>
  <si>
    <t xml:space="preserve">% викон. до  плану  </t>
  </si>
  <si>
    <t>240602</t>
  </si>
  <si>
    <t>Утилізація відходів</t>
  </si>
  <si>
    <t>180000</t>
  </si>
  <si>
    <t>Інші послуги, пов"язані з економічною діяльністю</t>
  </si>
  <si>
    <t>180409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</si>
  <si>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</si>
  <si>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</si>
  <si>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</si>
  <si>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</si>
  <si>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</si>
  <si>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</si>
  <si>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</si>
  <si>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</si>
  <si>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</si>
  <si>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</si>
  <si>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</si>
  <si>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</si>
  <si>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</si>
  <si>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</si>
  <si>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</si>
  <si>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</si>
  <si>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</si>
  <si>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</si>
  <si>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Внески органів місцевого самоврядування у статутні фонди</t>
  </si>
  <si>
    <t>Надходження коштів пайової участі у розвитку інфраструктури населеного пункту</t>
  </si>
  <si>
    <t>250000</t>
  </si>
  <si>
    <t>Видатки, не віднесені до основних груп - всього, з них:</t>
  </si>
  <si>
    <t>Податок на нерухоме майно</t>
  </si>
  <si>
    <t>41036600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</si>
  <si>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</t>
  </si>
  <si>
    <t>120000</t>
  </si>
  <si>
    <t>Засоби масової інформації</t>
  </si>
  <si>
    <t>250403</t>
  </si>
  <si>
    <t>Видатки на покриття інших заборгованостей, що виникли у попередні роки</t>
  </si>
  <si>
    <t>до 44 рішення  сесії міської ради</t>
  </si>
  <si>
    <t>бюджету міста за 9 місяців 2014 року"</t>
  </si>
  <si>
    <t>Звіт про виконання бюджету міста за 9 місяців 2014 року</t>
  </si>
  <si>
    <t>Виконано за 9 місяців</t>
  </si>
  <si>
    <t>Інші субвенції</t>
  </si>
  <si>
    <t>250344</t>
  </si>
  <si>
    <t>Субвенція з місцевого бюджету державному бюджету на виконання програм соцально - економічного розвитку</t>
  </si>
  <si>
    <t>40000000</t>
  </si>
  <si>
    <t>Офіційні трансферти</t>
  </si>
  <si>
    <t>41035000</t>
  </si>
  <si>
    <t>від 28 листопада 2014  року №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</si>
</sst>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 vertical="top" wrapText="1"/>
    </xf>
    <xf numFmtId="18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80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80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180" fontId="2" fillId="0" borderId="11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3" sqref="C3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spans="1:3" ht="14.25">
      <c r="A1" s="1" t="s">
        <v>16</v>
      </c>
      <c r="C1" s="1" t="s">
        <v>24</v>
      </c>
    </row>
    <row r="2" ht="14.25">
      <c r="C2" s="1" t="s">
        <v>81</v>
      </c>
    </row>
    <row r="3" ht="14.25">
      <c r="C3" s="1" t="s">
        <v>91</v>
      </c>
    </row>
    <row r="4" ht="14.25">
      <c r="C4" s="1" t="s">
        <v>44</v>
      </c>
    </row>
    <row r="5" ht="14.25">
      <c r="C5" s="1" t="s">
        <v>82</v>
      </c>
    </row>
    <row r="6" spans="1:2" ht="15">
      <c r="A6" s="2"/>
      <c r="B6" s="3" t="s">
        <v>83</v>
      </c>
    </row>
    <row r="7" spans="1:2" ht="15">
      <c r="A7" s="2"/>
      <c r="B7" s="3" t="s">
        <v>21</v>
      </c>
    </row>
    <row r="8" spans="1:4" ht="15">
      <c r="A8" s="2"/>
      <c r="D8" s="1" t="s">
        <v>27</v>
      </c>
    </row>
    <row r="9" spans="1:5" ht="28.5">
      <c r="A9" s="4" t="s">
        <v>12</v>
      </c>
      <c r="B9" s="5" t="s">
        <v>18</v>
      </c>
      <c r="C9" s="6" t="s">
        <v>25</v>
      </c>
      <c r="D9" s="7" t="s">
        <v>84</v>
      </c>
      <c r="E9" s="8" t="s">
        <v>46</v>
      </c>
    </row>
    <row r="10" spans="1:5" ht="16.5" customHeight="1">
      <c r="A10" s="9"/>
      <c r="B10" s="27" t="s">
        <v>17</v>
      </c>
      <c r="C10" s="10"/>
      <c r="D10" s="11"/>
      <c r="E10" s="12"/>
    </row>
    <row r="11" spans="1:7" ht="16.5" customHeight="1">
      <c r="A11" s="35" t="s">
        <v>34</v>
      </c>
      <c r="B11" s="37" t="s">
        <v>32</v>
      </c>
      <c r="C11" s="29">
        <f>C12+C15+C19</f>
        <v>6663800</v>
      </c>
      <c r="D11" s="29">
        <f>D12+D15+D19</f>
        <v>4787334.65</v>
      </c>
      <c r="E11" s="14">
        <f aca="true" t="shared" si="0" ref="E11:E33">D11/C11*100</f>
        <v>71.84091134187702</v>
      </c>
      <c r="G11" s="57"/>
    </row>
    <row r="12" spans="1:5" s="36" customFormat="1" ht="16.5" customHeight="1">
      <c r="A12" s="45" t="s">
        <v>35</v>
      </c>
      <c r="B12" s="51" t="s">
        <v>33</v>
      </c>
      <c r="C12" s="47">
        <f>SUM(C13:C14)</f>
        <v>974700</v>
      </c>
      <c r="D12" s="47">
        <f>SUM(D13:D14)</f>
        <v>418586.73</v>
      </c>
      <c r="E12" s="12">
        <f t="shared" si="0"/>
        <v>42.94518621114189</v>
      </c>
    </row>
    <row r="13" spans="1:5" ht="27.75" customHeight="1">
      <c r="A13" s="45">
        <v>12020000</v>
      </c>
      <c r="B13" s="44" t="s">
        <v>58</v>
      </c>
      <c r="C13" s="47">
        <v>0</v>
      </c>
      <c r="D13" s="47">
        <v>25909.49</v>
      </c>
      <c r="E13" s="12" t="e">
        <f t="shared" si="0"/>
        <v>#DIV/0!</v>
      </c>
    </row>
    <row r="14" spans="1:5" ht="14.25">
      <c r="A14" s="9">
        <v>12030000</v>
      </c>
      <c r="B14" s="46" t="s">
        <v>59</v>
      </c>
      <c r="C14" s="47">
        <f>974700</f>
        <v>974700</v>
      </c>
      <c r="D14" s="47">
        <v>392677.24</v>
      </c>
      <c r="E14" s="12">
        <f t="shared" si="0"/>
        <v>40.2869847132451</v>
      </c>
    </row>
    <row r="15" spans="1:5" ht="14.25">
      <c r="A15" s="9">
        <v>18000000</v>
      </c>
      <c r="B15" s="46" t="s">
        <v>60</v>
      </c>
      <c r="C15" s="47">
        <f>C16+C17+C18</f>
        <v>5621900</v>
      </c>
      <c r="D15" s="47">
        <f>SUM(D16:D18)</f>
        <v>4326688.5200000005</v>
      </c>
      <c r="E15" s="12">
        <f t="shared" si="0"/>
        <v>76.96132126149523</v>
      </c>
    </row>
    <row r="16" spans="1:5" ht="14.25">
      <c r="A16" s="9">
        <v>18010000</v>
      </c>
      <c r="B16" s="46" t="s">
        <v>74</v>
      </c>
      <c r="C16" s="47">
        <f>24500</f>
        <v>24500</v>
      </c>
      <c r="D16" s="47">
        <v>6766.92</v>
      </c>
      <c r="E16" s="12">
        <f t="shared" si="0"/>
        <v>27.62008163265306</v>
      </c>
    </row>
    <row r="17" spans="1:5" ht="14.25">
      <c r="A17" s="9">
        <v>18040000</v>
      </c>
      <c r="B17" s="46" t="s">
        <v>61</v>
      </c>
      <c r="C17" s="47">
        <f>63000</f>
        <v>63000</v>
      </c>
      <c r="D17" s="47">
        <v>44193.06</v>
      </c>
      <c r="E17" s="12">
        <f t="shared" si="0"/>
        <v>70.14771428571429</v>
      </c>
    </row>
    <row r="18" spans="1:5" ht="14.25">
      <c r="A18" s="9">
        <v>18050000</v>
      </c>
      <c r="B18" s="46" t="s">
        <v>62</v>
      </c>
      <c r="C18" s="47">
        <f>5534400</f>
        <v>5534400</v>
      </c>
      <c r="D18" s="47">
        <v>4275728.54</v>
      </c>
      <c r="E18" s="12">
        <f t="shared" si="0"/>
        <v>77.25730955478463</v>
      </c>
    </row>
    <row r="19" spans="1:5" ht="14.25">
      <c r="A19" s="9">
        <v>19000000</v>
      </c>
      <c r="B19" s="46" t="s">
        <v>63</v>
      </c>
      <c r="C19" s="47">
        <f>C20</f>
        <v>67200</v>
      </c>
      <c r="D19" s="47">
        <f>D20</f>
        <v>42059.4</v>
      </c>
      <c r="E19" s="12">
        <f t="shared" si="0"/>
        <v>62.588392857142864</v>
      </c>
    </row>
    <row r="20" spans="1:5" ht="13.5" customHeight="1">
      <c r="A20" s="9">
        <v>19010000</v>
      </c>
      <c r="B20" s="46" t="s">
        <v>64</v>
      </c>
      <c r="C20" s="47">
        <f>67200</f>
        <v>67200</v>
      </c>
      <c r="D20" s="47">
        <v>42059.4</v>
      </c>
      <c r="E20" s="12">
        <f t="shared" si="0"/>
        <v>62.588392857142864</v>
      </c>
    </row>
    <row r="21" spans="1:5" ht="14.25" hidden="1">
      <c r="A21" s="9">
        <v>19050000</v>
      </c>
      <c r="B21" s="46" t="s">
        <v>65</v>
      </c>
      <c r="C21" s="47">
        <v>0</v>
      </c>
      <c r="D21" s="47">
        <v>0</v>
      </c>
      <c r="E21" s="12" t="e">
        <f t="shared" si="0"/>
        <v>#DIV/0!</v>
      </c>
    </row>
    <row r="22" spans="1:5" ht="16.5" customHeight="1">
      <c r="A22" s="35" t="s">
        <v>37</v>
      </c>
      <c r="B22" s="37" t="s">
        <v>36</v>
      </c>
      <c r="C22" s="30">
        <f>SUM(C23:C25)</f>
        <v>2969867</v>
      </c>
      <c r="D22" s="30">
        <f>SUM(D23:D25)</f>
        <v>2214000.61</v>
      </c>
      <c r="E22" s="14">
        <f t="shared" si="0"/>
        <v>74.54881346538413</v>
      </c>
    </row>
    <row r="23" spans="1:5" ht="14.25">
      <c r="A23" s="9">
        <v>24060000</v>
      </c>
      <c r="B23" s="46" t="s">
        <v>66</v>
      </c>
      <c r="C23" s="53">
        <f>400</f>
        <v>400</v>
      </c>
      <c r="D23" s="53">
        <v>0</v>
      </c>
      <c r="E23" s="54">
        <f t="shared" si="0"/>
        <v>0</v>
      </c>
    </row>
    <row r="24" spans="1:5" ht="14.25">
      <c r="A24" s="9">
        <v>24170000</v>
      </c>
      <c r="B24" s="46" t="s">
        <v>71</v>
      </c>
      <c r="C24" s="47">
        <f>235000</f>
        <v>235000</v>
      </c>
      <c r="D24" s="47">
        <v>15686.42</v>
      </c>
      <c r="E24" s="54">
        <f t="shared" si="0"/>
        <v>6.675072340425532</v>
      </c>
    </row>
    <row r="25" spans="1:5" ht="15" customHeight="1">
      <c r="A25" s="45">
        <v>25000000</v>
      </c>
      <c r="B25" s="46" t="s">
        <v>19</v>
      </c>
      <c r="C25" s="47">
        <f>2734467</f>
        <v>2734467</v>
      </c>
      <c r="D25" s="47">
        <v>2198314.19</v>
      </c>
      <c r="E25" s="12">
        <f>D25/C25*100</f>
        <v>80.39278550445114</v>
      </c>
    </row>
    <row r="26" spans="1:5" ht="15" customHeight="1">
      <c r="A26" s="35" t="s">
        <v>39</v>
      </c>
      <c r="B26" s="15" t="s">
        <v>38</v>
      </c>
      <c r="C26" s="30">
        <f>SUM(C27:C27)</f>
        <v>3756505</v>
      </c>
      <c r="D26" s="30">
        <f>SUM(D27:D27)</f>
        <v>2163066.8</v>
      </c>
      <c r="E26" s="14">
        <f t="shared" si="0"/>
        <v>57.581895937846475</v>
      </c>
    </row>
    <row r="27" spans="1:5" ht="28.5">
      <c r="A27" s="48" t="s">
        <v>40</v>
      </c>
      <c r="B27" s="44" t="s">
        <v>45</v>
      </c>
      <c r="C27" s="49">
        <v>3756505</v>
      </c>
      <c r="D27" s="49">
        <v>2163066.8</v>
      </c>
      <c r="E27" s="50">
        <f t="shared" si="0"/>
        <v>57.581895937846475</v>
      </c>
    </row>
    <row r="28" spans="1:5" ht="15">
      <c r="A28" s="58" t="s">
        <v>88</v>
      </c>
      <c r="B28" s="38" t="s">
        <v>89</v>
      </c>
      <c r="C28" s="59">
        <f>SUM(C29:C31)</f>
        <v>8432554.7</v>
      </c>
      <c r="D28" s="59">
        <f>SUM(D29:D31)</f>
        <v>7289871.4399999995</v>
      </c>
      <c r="E28" s="61">
        <f t="shared" si="0"/>
        <v>86.44914500228501</v>
      </c>
    </row>
    <row r="29" spans="1:5" ht="75" customHeight="1">
      <c r="A29" s="48" t="s">
        <v>75</v>
      </c>
      <c r="B29" s="60" t="s">
        <v>76</v>
      </c>
      <c r="C29" s="49">
        <f>3505354.7</f>
        <v>3505354.7</v>
      </c>
      <c r="D29" s="49">
        <v>3408509.44</v>
      </c>
      <c r="E29" s="50">
        <f t="shared" si="0"/>
        <v>97.2372193889537</v>
      </c>
    </row>
    <row r="30" spans="1:5" ht="42.75">
      <c r="A30" s="40" t="s">
        <v>67</v>
      </c>
      <c r="B30" s="60" t="s">
        <v>69</v>
      </c>
      <c r="C30" s="32">
        <f>3385400</f>
        <v>3385400</v>
      </c>
      <c r="D30" s="32">
        <v>2339562</v>
      </c>
      <c r="E30" s="13">
        <f t="shared" si="0"/>
        <v>69.107402374904</v>
      </c>
    </row>
    <row r="31" spans="1:5" ht="14.25">
      <c r="A31" s="40" t="s">
        <v>90</v>
      </c>
      <c r="B31" s="60" t="s">
        <v>85</v>
      </c>
      <c r="C31" s="32">
        <v>1541800</v>
      </c>
      <c r="D31" s="32">
        <v>1541800</v>
      </c>
      <c r="E31" s="13">
        <f t="shared" si="0"/>
        <v>100</v>
      </c>
    </row>
    <row r="32" spans="1:5" s="2" customFormat="1" ht="15">
      <c r="A32" s="25"/>
      <c r="B32" s="38" t="s">
        <v>68</v>
      </c>
      <c r="C32" s="30">
        <f>+C26+C22+C11</f>
        <v>13390172</v>
      </c>
      <c r="D32" s="30">
        <f>+D26+D22+D11</f>
        <v>9164402.06</v>
      </c>
      <c r="E32" s="14">
        <f t="shared" si="0"/>
        <v>68.4412572146198</v>
      </c>
    </row>
    <row r="33" spans="1:8" ht="15">
      <c r="A33" s="15" t="s">
        <v>22</v>
      </c>
      <c r="B33" s="16"/>
      <c r="C33" s="29">
        <f>C32+C28</f>
        <v>21822726.7</v>
      </c>
      <c r="D33" s="29">
        <f>D32+D28</f>
        <v>16454273.5</v>
      </c>
      <c r="E33" s="14">
        <f t="shared" si="0"/>
        <v>75.39971391384378</v>
      </c>
      <c r="H33" s="57"/>
    </row>
    <row r="34" spans="1:5" ht="15">
      <c r="A34" s="17"/>
      <c r="B34" s="28" t="s">
        <v>26</v>
      </c>
      <c r="C34" s="31"/>
      <c r="D34" s="31"/>
      <c r="E34" s="18"/>
    </row>
    <row r="35" spans="1:5" ht="15">
      <c r="A35" s="41" t="s">
        <v>30</v>
      </c>
      <c r="B35" s="42" t="s">
        <v>31</v>
      </c>
      <c r="C35" s="30">
        <f>973408</f>
        <v>973408</v>
      </c>
      <c r="D35" s="43">
        <f>798814.61</f>
        <v>798814.61</v>
      </c>
      <c r="E35" s="21">
        <f aca="true" t="shared" si="1" ref="E35:E55">D35/C35*100</f>
        <v>82.06369888063382</v>
      </c>
    </row>
    <row r="36" spans="1:5" ht="15">
      <c r="A36" s="25" t="s">
        <v>2</v>
      </c>
      <c r="B36" s="26" t="s">
        <v>0</v>
      </c>
      <c r="C36" s="30">
        <f>3317945</f>
        <v>3317945</v>
      </c>
      <c r="D36" s="30">
        <f>2147824.38</f>
        <v>2147824.38</v>
      </c>
      <c r="E36" s="21">
        <f t="shared" si="1"/>
        <v>64.733573944113</v>
      </c>
    </row>
    <row r="37" spans="1:5" ht="15">
      <c r="A37" s="25" t="s">
        <v>28</v>
      </c>
      <c r="B37" s="26" t="s">
        <v>29</v>
      </c>
      <c r="C37" s="30">
        <f>530470</f>
        <v>530470</v>
      </c>
      <c r="D37" s="30">
        <f>56192.73</f>
        <v>56192.73</v>
      </c>
      <c r="E37" s="21">
        <f t="shared" si="1"/>
        <v>10.593008087167984</v>
      </c>
    </row>
    <row r="38" spans="1:5" ht="15">
      <c r="A38" s="25" t="s">
        <v>41</v>
      </c>
      <c r="B38" s="26" t="s">
        <v>42</v>
      </c>
      <c r="C38" s="30">
        <f>7298717.7</f>
        <v>7298717.7</v>
      </c>
      <c r="D38" s="30">
        <f>5787759.97</f>
        <v>5787759.97</v>
      </c>
      <c r="E38" s="21">
        <f t="shared" si="1"/>
        <v>79.29831249672802</v>
      </c>
    </row>
    <row r="39" spans="1:5" ht="15">
      <c r="A39" s="25" t="s">
        <v>5</v>
      </c>
      <c r="B39" s="26" t="s">
        <v>8</v>
      </c>
      <c r="C39" s="30">
        <f>673650</f>
        <v>673650</v>
      </c>
      <c r="D39" s="30">
        <f>89760.27</f>
        <v>89760.27</v>
      </c>
      <c r="E39" s="21">
        <f t="shared" si="1"/>
        <v>13.324466711200177</v>
      </c>
    </row>
    <row r="40" spans="1:5" ht="15">
      <c r="A40" s="25" t="s">
        <v>77</v>
      </c>
      <c r="B40" s="26" t="s">
        <v>78</v>
      </c>
      <c r="C40" s="30">
        <f>6000</f>
        <v>6000</v>
      </c>
      <c r="D40" s="30">
        <f>6000</f>
        <v>6000</v>
      </c>
      <c r="E40" s="21">
        <f t="shared" si="1"/>
        <v>100</v>
      </c>
    </row>
    <row r="41" spans="1:5" ht="15">
      <c r="A41" s="25" t="s">
        <v>52</v>
      </c>
      <c r="B41" s="26" t="s">
        <v>53</v>
      </c>
      <c r="C41" s="30">
        <f>64000</f>
        <v>64000</v>
      </c>
      <c r="D41" s="30">
        <f>57397.14</f>
        <v>57397.14</v>
      </c>
      <c r="E41" s="21">
        <f t="shared" si="1"/>
        <v>89.68303125</v>
      </c>
    </row>
    <row r="42" spans="1:5" ht="15">
      <c r="A42" s="25" t="s">
        <v>6</v>
      </c>
      <c r="B42" s="26" t="s">
        <v>20</v>
      </c>
      <c r="C42" s="30">
        <f>C43+C44</f>
        <v>3057352</v>
      </c>
      <c r="D42" s="30">
        <f>D43+D44</f>
        <v>298951.52</v>
      </c>
      <c r="E42" s="21">
        <f t="shared" si="1"/>
        <v>9.77811910437529</v>
      </c>
    </row>
    <row r="43" spans="1:6" ht="14.25">
      <c r="A43" s="40">
        <v>150101</v>
      </c>
      <c r="B43" s="44" t="s">
        <v>1</v>
      </c>
      <c r="C43" s="32">
        <f>2949352</f>
        <v>2949352</v>
      </c>
      <c r="D43" s="32">
        <f>298951.52</f>
        <v>298951.52</v>
      </c>
      <c r="E43" s="13">
        <f t="shared" si="1"/>
        <v>10.136176353314221</v>
      </c>
      <c r="F43" s="39"/>
    </row>
    <row r="44" spans="1:6" ht="14.25">
      <c r="A44" s="40" t="s">
        <v>54</v>
      </c>
      <c r="B44" s="44" t="s">
        <v>55</v>
      </c>
      <c r="C44" s="56">
        <f>108000</f>
        <v>108000</v>
      </c>
      <c r="D44" s="56">
        <v>0</v>
      </c>
      <c r="E44" s="13">
        <f t="shared" si="1"/>
        <v>0</v>
      </c>
      <c r="F44" s="39"/>
    </row>
    <row r="45" spans="1:5" ht="15">
      <c r="A45" s="25" t="s">
        <v>9</v>
      </c>
      <c r="B45" s="26" t="s">
        <v>11</v>
      </c>
      <c r="C45" s="33">
        <f>C46</f>
        <v>6372472.69</v>
      </c>
      <c r="D45" s="33">
        <f>D46</f>
        <v>3922224.09</v>
      </c>
      <c r="E45" s="21">
        <f t="shared" si="1"/>
        <v>61.54948449061144</v>
      </c>
    </row>
    <row r="46" spans="1:5" s="39" customFormat="1" ht="36" customHeight="1">
      <c r="A46" s="40" t="s">
        <v>10</v>
      </c>
      <c r="B46" s="44" t="s">
        <v>15</v>
      </c>
      <c r="C46" s="32">
        <f>6372472.69</f>
        <v>6372472.69</v>
      </c>
      <c r="D46" s="32">
        <f>3922224.09</f>
        <v>3922224.09</v>
      </c>
      <c r="E46" s="13">
        <f t="shared" si="1"/>
        <v>61.54948449061144</v>
      </c>
    </row>
    <row r="47" spans="1:5" s="39" customFormat="1" ht="15" customHeight="1">
      <c r="A47" s="25" t="s">
        <v>49</v>
      </c>
      <c r="B47" s="26" t="s">
        <v>50</v>
      </c>
      <c r="C47" s="30">
        <f>C48</f>
        <v>1342000</v>
      </c>
      <c r="D47" s="30">
        <f>D48</f>
        <v>777096</v>
      </c>
      <c r="E47" s="21">
        <f t="shared" si="1"/>
        <v>57.90581222056632</v>
      </c>
    </row>
    <row r="48" spans="1:5" s="39" customFormat="1" ht="15" customHeight="1">
      <c r="A48" s="40" t="s">
        <v>51</v>
      </c>
      <c r="B48" s="44" t="s">
        <v>70</v>
      </c>
      <c r="C48" s="32">
        <f>1342000</f>
        <v>1342000</v>
      </c>
      <c r="D48" s="32">
        <f>777096</f>
        <v>777096</v>
      </c>
      <c r="E48" s="13">
        <f t="shared" si="1"/>
        <v>57.90581222056632</v>
      </c>
    </row>
    <row r="49" spans="1:5" s="39" customFormat="1" ht="15" customHeight="1">
      <c r="A49" s="25" t="s">
        <v>56</v>
      </c>
      <c r="B49" s="26" t="s">
        <v>57</v>
      </c>
      <c r="C49" s="30">
        <f>54000+30280</f>
        <v>84280</v>
      </c>
      <c r="D49" s="30">
        <f>38899.94</f>
        <v>38899.94</v>
      </c>
      <c r="E49" s="21">
        <f t="shared" si="1"/>
        <v>46.15560037968676</v>
      </c>
    </row>
    <row r="50" spans="1:5" ht="15">
      <c r="A50" s="25" t="s">
        <v>4</v>
      </c>
      <c r="B50" s="26" t="s">
        <v>7</v>
      </c>
      <c r="C50" s="30">
        <f>SUM(C51:C52)</f>
        <v>70722.89</v>
      </c>
      <c r="D50" s="30">
        <f>SUM(D51:D52)</f>
        <v>43222.89</v>
      </c>
      <c r="E50" s="21">
        <f t="shared" si="1"/>
        <v>61.115842409720535</v>
      </c>
    </row>
    <row r="51" spans="1:5" ht="14.25">
      <c r="A51" s="19" t="s">
        <v>14</v>
      </c>
      <c r="B51" s="20" t="s">
        <v>3</v>
      </c>
      <c r="C51" s="32">
        <f>67500</f>
        <v>67500</v>
      </c>
      <c r="D51" s="32">
        <f>40000</f>
        <v>40000</v>
      </c>
      <c r="E51" s="13">
        <f t="shared" si="1"/>
        <v>59.25925925925925</v>
      </c>
    </row>
    <row r="52" spans="1:5" ht="14.25">
      <c r="A52" s="19" t="s">
        <v>47</v>
      </c>
      <c r="B52" s="20" t="s">
        <v>48</v>
      </c>
      <c r="C52" s="55">
        <f>3222.89</f>
        <v>3222.89</v>
      </c>
      <c r="D52" s="55">
        <f>3222.89</f>
        <v>3222.89</v>
      </c>
      <c r="E52" s="13">
        <f t="shared" si="1"/>
        <v>100</v>
      </c>
    </row>
    <row r="53" spans="1:5" ht="15">
      <c r="A53" s="25" t="s">
        <v>72</v>
      </c>
      <c r="B53" s="26" t="s">
        <v>73</v>
      </c>
      <c r="C53" s="34">
        <f>SUM(C54:C55)</f>
        <v>1552247.8</v>
      </c>
      <c r="D53" s="34">
        <f>SUM(D54:D55)</f>
        <v>754775.6</v>
      </c>
      <c r="E53" s="21">
        <f t="shared" si="1"/>
        <v>48.62468479581675</v>
      </c>
    </row>
    <row r="54" spans="1:5" ht="28.5">
      <c r="A54" s="40" t="s">
        <v>86</v>
      </c>
      <c r="B54" s="44" t="s">
        <v>87</v>
      </c>
      <c r="C54" s="55">
        <f>1264957</f>
        <v>1264957</v>
      </c>
      <c r="D54" s="55">
        <f>480000</f>
        <v>480000</v>
      </c>
      <c r="E54" s="13">
        <f t="shared" si="1"/>
        <v>37.94595389408494</v>
      </c>
    </row>
    <row r="55" spans="1:5" ht="28.5">
      <c r="A55" s="40" t="s">
        <v>79</v>
      </c>
      <c r="B55" s="44" t="s">
        <v>80</v>
      </c>
      <c r="C55" s="55">
        <f>287290.8</f>
        <v>287290.8</v>
      </c>
      <c r="D55" s="55">
        <f>274775.6</f>
        <v>274775.6</v>
      </c>
      <c r="E55" s="13">
        <f t="shared" si="1"/>
        <v>95.64371709779776</v>
      </c>
    </row>
    <row r="56" spans="1:5" ht="15">
      <c r="A56" s="62" t="s">
        <v>13</v>
      </c>
      <c r="B56" s="63"/>
      <c r="C56" s="34">
        <f>+C50+C49+C47+C45+C42+C41+C39+C38+C37+C36+C35+C53+C40</f>
        <v>25343266.080000002</v>
      </c>
      <c r="D56" s="34">
        <f>+D50+D49+D47+D45+D42+D41+D39+D38+D37+D36+D35+D53+D40</f>
        <v>14778919.139999999</v>
      </c>
      <c r="E56" s="21">
        <f>D56/C56*100</f>
        <v>58.314974452574575</v>
      </c>
    </row>
    <row r="57" spans="1:5" ht="15">
      <c r="A57" s="9"/>
      <c r="B57" s="15" t="s">
        <v>23</v>
      </c>
      <c r="C57" s="29">
        <f>C33-C56</f>
        <v>-3520539.3800000027</v>
      </c>
      <c r="D57" s="29">
        <f>D33-D56</f>
        <v>1675354.3600000013</v>
      </c>
      <c r="E57" s="12"/>
    </row>
    <row r="58" spans="1:5" ht="14.25">
      <c r="A58" s="22"/>
      <c r="C58" s="52"/>
      <c r="D58" s="52"/>
      <c r="E58" s="24"/>
    </row>
    <row r="59" spans="3:5" ht="14.25">
      <c r="C59" s="52"/>
      <c r="D59" s="52"/>
      <c r="E59" s="24"/>
    </row>
    <row r="60" spans="1:5" ht="14.25">
      <c r="A60" s="22"/>
      <c r="B60" s="18" t="s">
        <v>43</v>
      </c>
      <c r="C60" s="22"/>
      <c r="D60" s="23"/>
      <c r="E60" s="24"/>
    </row>
    <row r="61" spans="1:5" ht="14.25">
      <c r="A61" s="22"/>
      <c r="C61" s="22"/>
      <c r="D61" s="23"/>
      <c r="E61" s="24"/>
    </row>
    <row r="62" spans="1:5" ht="14.25">
      <c r="A62" s="22"/>
      <c r="C62" s="22"/>
      <c r="D62" s="23"/>
      <c r="E62" s="24"/>
    </row>
    <row r="63" spans="1:5" ht="14.25">
      <c r="A63" s="22"/>
      <c r="C63" s="22"/>
      <c r="D63" s="23"/>
      <c r="E63" s="24"/>
    </row>
    <row r="64" spans="1:5" ht="14.25">
      <c r="A64" s="22"/>
      <c r="C64" s="22"/>
      <c r="D64" s="23"/>
      <c r="E64" s="24"/>
    </row>
    <row r="65" spans="1:5" ht="14.25">
      <c r="A65" s="22"/>
      <c r="C65" s="22"/>
      <c r="D65" s="23"/>
      <c r="E65" s="24"/>
    </row>
    <row r="66" spans="1:5" ht="14.25">
      <c r="A66" s="22"/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1:5" ht="14.25">
      <c r="A208" s="22"/>
      <c r="C208" s="22"/>
      <c r="D208" s="23"/>
      <c r="E208" s="24"/>
    </row>
    <row r="209" spans="1:5" ht="14.25">
      <c r="A209" s="22"/>
      <c r="C209" s="22"/>
      <c r="D209" s="23"/>
      <c r="E209" s="24"/>
    </row>
    <row r="210" spans="1:5" ht="14.25">
      <c r="A210" s="22"/>
      <c r="C210" s="22"/>
      <c r="D210" s="23"/>
      <c r="E210" s="24"/>
    </row>
    <row r="211" spans="3:5" ht="14.25">
      <c r="C211" s="22"/>
      <c r="D211" s="23"/>
      <c r="E211" s="24"/>
    </row>
    <row r="212" spans="3:5" ht="14.25">
      <c r="C212" s="22"/>
      <c r="D212" s="23"/>
      <c r="E212" s="23"/>
    </row>
    <row r="213" spans="3:5" ht="14.25">
      <c r="C213" s="22"/>
      <c r="D213" s="23"/>
      <c r="E213" s="23"/>
    </row>
    <row r="214" spans="3:5" ht="14.25">
      <c r="C214" s="22"/>
      <c r="D214" s="23"/>
      <c r="E214" s="23"/>
    </row>
    <row r="215" spans="3:5" ht="14.25">
      <c r="C215" s="22"/>
      <c r="D215" s="23"/>
      <c r="E215" s="23"/>
    </row>
    <row r="216" spans="3:5" ht="14.25">
      <c r="C216" s="22"/>
      <c r="D216" s="23"/>
      <c r="E216" s="23"/>
    </row>
    <row r="217" spans="3:5" ht="14.25">
      <c r="C217" s="22"/>
      <c r="D217" s="23"/>
      <c r="E217" s="23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3"/>
      <c r="E288" s="23"/>
    </row>
    <row r="289" spans="3:5" ht="14.25">
      <c r="C289" s="22"/>
      <c r="D289" s="23"/>
      <c r="E289" s="23"/>
    </row>
    <row r="290" spans="3:5" ht="14.25">
      <c r="C290" s="22"/>
      <c r="D290" s="23"/>
      <c r="E290" s="23"/>
    </row>
    <row r="291" spans="3:5" ht="14.25">
      <c r="C291" s="22"/>
      <c r="D291" s="22"/>
      <c r="E291" s="22"/>
    </row>
    <row r="292" spans="3:5" ht="14.25">
      <c r="C292" s="22"/>
      <c r="D292" s="22"/>
      <c r="E292" s="22"/>
    </row>
    <row r="293" spans="3:5" ht="14.25">
      <c r="C293" s="22"/>
      <c r="D293" s="22"/>
      <c r="E293" s="22"/>
    </row>
    <row r="294" spans="3:5" ht="14.25">
      <c r="C294" s="22"/>
      <c r="D294" s="22"/>
      <c r="E294" s="22"/>
    </row>
    <row r="295" spans="3:5" ht="14.25">
      <c r="C295" s="22"/>
      <c r="D295" s="22"/>
      <c r="E295" s="22"/>
    </row>
    <row r="296" spans="3:5" ht="14.25">
      <c r="C296" s="22"/>
      <c r="D296" s="22"/>
      <c r="E296" s="22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  <row r="341" spans="3:5" ht="14.25">
      <c r="C341" s="22"/>
      <c r="D341" s="22"/>
      <c r="E341" s="22"/>
    </row>
    <row r="342" spans="3:5" ht="14.25">
      <c r="C342" s="22"/>
      <c r="D342" s="22"/>
      <c r="E342" s="22"/>
    </row>
    <row r="343" spans="3:5" ht="14.25">
      <c r="C343" s="22"/>
      <c r="D343" s="22"/>
      <c r="E343" s="22"/>
    </row>
  </sheetData>
  <sheetProtection/>
  <mergeCells count="1">
    <mergeCell ref="A56:B56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2014-11-05T06:49:24Z</cp:lastPrinted>
  <dcterms:created xsi:type="dcterms:W3CDTF">2001-12-14T14:44:01Z</dcterms:created>
  <dcterms:modified xsi:type="dcterms:W3CDTF">2014-12-01T11:13:47Z</dcterms:modified>
  <cp:category/>
  <cp:version/>
  <cp:contentType/>
  <cp:contentStatus/>
</cp:coreProperties>
</file>